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9060"/>
  </bookViews>
  <sheets>
    <sheet name="Exer_1-4,6,10,11,16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Z25" i="1"/>
  <c r="BZ26"/>
  <c r="BZ24"/>
  <c r="BZ21"/>
  <c r="BZ18"/>
  <c r="BZ16"/>
  <c r="BZ17"/>
  <c r="BZ15"/>
  <c r="BS26"/>
  <c r="BB19"/>
  <c r="BA20" s="1"/>
  <c r="BB18"/>
  <c r="AU16"/>
  <c r="AU17" s="1"/>
  <c r="AU19" s="1"/>
  <c r="BZ27" l="1"/>
  <c r="BD28"/>
  <c r="BC26" s="1"/>
  <c r="BD24"/>
  <c r="BC22" s="1"/>
  <c r="AL25"/>
  <c r="M11" l="1"/>
  <c r="N19" s="1"/>
  <c r="G19"/>
  <c r="G18"/>
  <c r="BP14"/>
  <c r="BQ23" s="1"/>
  <c r="BQ24" s="1"/>
  <c r="BP13"/>
  <c r="BQ22" s="1"/>
  <c r="BP10"/>
  <c r="BI26"/>
  <c r="BJ16"/>
  <c r="BJ17"/>
  <c r="BJ15"/>
  <c r="AL12"/>
  <c r="AE19"/>
  <c r="AE20" s="1"/>
  <c r="AE18"/>
  <c r="AD11"/>
  <c r="U17"/>
  <c r="W21" s="1"/>
  <c r="G17"/>
  <c r="G16"/>
  <c r="BI27" l="1"/>
  <c r="BI28" s="1"/>
  <c r="BJ32" s="1"/>
  <c r="W19"/>
  <c r="W20"/>
  <c r="BJ18"/>
  <c r="BP28"/>
  <c r="BP15"/>
  <c r="N20"/>
  <c r="N16"/>
  <c r="N15" s="1"/>
  <c r="N18"/>
  <c r="N21" s="1"/>
</calcChain>
</file>

<file path=xl/sharedStrings.xml><?xml version="1.0" encoding="utf-8"?>
<sst xmlns="http://schemas.openxmlformats.org/spreadsheetml/2006/main" count="235" uniqueCount="132">
  <si>
    <t>B(1;p)</t>
  </si>
  <si>
    <t>p =</t>
  </si>
  <si>
    <t>ξ</t>
  </si>
  <si>
    <t>ξ1 + ξ2 + …+ ξn</t>
  </si>
  <si>
    <t>ξi</t>
  </si>
  <si>
    <t>B(n;p)</t>
  </si>
  <si>
    <t>n =</t>
  </si>
  <si>
    <t>a)</t>
  </si>
  <si>
    <r>
      <t>P(</t>
    </r>
    <r>
      <rPr>
        <sz val="11"/>
        <color theme="1"/>
        <rFont val="Calibri"/>
        <family val="2"/>
      </rPr>
      <t>ξ = x)</t>
    </r>
  </si>
  <si>
    <t xml:space="preserve"> a)</t>
  </si>
  <si>
    <t>x =</t>
  </si>
  <si>
    <t>Pi</t>
  </si>
  <si>
    <t>λ</t>
  </si>
  <si>
    <t>λ'</t>
  </si>
  <si>
    <t>por minuto</t>
  </si>
  <si>
    <t>ξ'</t>
  </si>
  <si>
    <t>P(λ)</t>
  </si>
  <si>
    <t>P(λ')</t>
  </si>
  <si>
    <r>
      <t>P(</t>
    </r>
    <r>
      <rPr>
        <sz val="11"/>
        <color theme="1"/>
        <rFont val="Calibri"/>
        <family val="2"/>
      </rPr>
      <t>ξ &gt; 10)</t>
    </r>
  </si>
  <si>
    <t>1-F(10)</t>
  </si>
  <si>
    <t>F(10)</t>
  </si>
  <si>
    <t>n &gt; 30</t>
  </si>
  <si>
    <r>
      <t xml:space="preserve">p </t>
    </r>
    <r>
      <rPr>
        <sz val="11"/>
        <color theme="1"/>
        <rFont val="Calibri"/>
        <family val="2"/>
      </rPr>
      <t>≤ 0,1</t>
    </r>
  </si>
  <si>
    <t>b)</t>
  </si>
  <si>
    <t>U[0-1000]</t>
  </si>
  <si>
    <t>f(x) =</t>
  </si>
  <si>
    <t>a</t>
  </si>
  <si>
    <t>b</t>
  </si>
  <si>
    <r>
      <t xml:space="preserve">0 </t>
    </r>
    <r>
      <rPr>
        <sz val="11"/>
        <color theme="1"/>
        <rFont val="Calibri"/>
        <family val="2"/>
      </rPr>
      <t>≤ x ≤ 1000</t>
    </r>
  </si>
  <si>
    <t>resto</t>
  </si>
  <si>
    <t xml:space="preserve">a) </t>
  </si>
  <si>
    <t>c)</t>
  </si>
  <si>
    <r>
      <t>E(</t>
    </r>
    <r>
      <rPr>
        <sz val="11"/>
        <color theme="1"/>
        <rFont val="Calibri"/>
        <family val="2"/>
      </rPr>
      <t>ξ)</t>
    </r>
  </si>
  <si>
    <r>
      <t>V(</t>
    </r>
    <r>
      <rPr>
        <sz val="11"/>
        <color theme="1"/>
        <rFont val="Calibri"/>
        <family val="2"/>
      </rPr>
      <t>ξ)</t>
    </r>
  </si>
  <si>
    <t>σ</t>
  </si>
  <si>
    <t>d)</t>
  </si>
  <si>
    <r>
      <t>N(</t>
    </r>
    <r>
      <rPr>
        <sz val="11"/>
        <color theme="1"/>
        <rFont val="Calibri"/>
        <family val="2"/>
      </rPr>
      <t>μ;σ)</t>
    </r>
  </si>
  <si>
    <t>μ</t>
  </si>
  <si>
    <r>
      <t xml:space="preserve">P(4 </t>
    </r>
    <r>
      <rPr>
        <sz val="11"/>
        <color theme="1"/>
        <rFont val="Calibri"/>
        <family val="2"/>
      </rPr>
      <t>≤ ξ ≤ 6)</t>
    </r>
  </si>
  <si>
    <t>Aprox 0,68</t>
  </si>
  <si>
    <r>
      <t xml:space="preserve">P(3 </t>
    </r>
    <r>
      <rPr>
        <sz val="11"/>
        <color theme="1"/>
        <rFont val="Calibri"/>
        <family val="2"/>
      </rPr>
      <t>≤ ξ ≤ 7)</t>
    </r>
  </si>
  <si>
    <t>Aprox 0,95</t>
  </si>
  <si>
    <r>
      <t xml:space="preserve">P(2 </t>
    </r>
    <r>
      <rPr>
        <sz val="11"/>
        <color theme="1"/>
        <rFont val="Calibri"/>
        <family val="2"/>
      </rPr>
      <t>≤ ξ ≤ 8)</t>
    </r>
  </si>
  <si>
    <t>Aprox 0,99</t>
  </si>
  <si>
    <t>¿x?</t>
  </si>
  <si>
    <t>h =</t>
  </si>
  <si>
    <t>(x-5)/1</t>
  </si>
  <si>
    <t>h /</t>
  </si>
  <si>
    <r>
      <t>P(</t>
    </r>
    <r>
      <rPr>
        <sz val="11"/>
        <color theme="1"/>
        <rFont val="Calibri"/>
        <family val="2"/>
      </rPr>
      <t>ξ ≥ 8)</t>
    </r>
  </si>
  <si>
    <t>p &gt; 0,1</t>
  </si>
  <si>
    <r>
      <t xml:space="preserve">N(np; </t>
    </r>
    <r>
      <rPr>
        <sz val="11"/>
        <color theme="1"/>
        <rFont val="Calibri"/>
        <family val="2"/>
      </rPr>
      <t>√npq)</t>
    </r>
  </si>
  <si>
    <r>
      <t>σ</t>
    </r>
    <r>
      <rPr>
        <vertAlign val="superscript"/>
        <sz val="11"/>
        <color theme="1"/>
        <rFont val="Calibri"/>
        <family val="2"/>
      </rPr>
      <t>2</t>
    </r>
  </si>
  <si>
    <t>x*</t>
  </si>
  <si>
    <t>INDEPENDIENTES</t>
  </si>
  <si>
    <t>U[20 ; 40]</t>
  </si>
  <si>
    <t>f(x)</t>
  </si>
  <si>
    <t>a =</t>
  </si>
  <si>
    <t>b =</t>
  </si>
  <si>
    <r>
      <t>20</t>
    </r>
    <r>
      <rPr>
        <sz val="11"/>
        <color theme="1"/>
        <rFont val="Calibri"/>
        <family val="2"/>
      </rPr>
      <t xml:space="preserve"> ≤ x ≤</t>
    </r>
    <r>
      <rPr>
        <sz val="11"/>
        <color theme="1"/>
        <rFont val="Calibri"/>
        <family val="2"/>
        <scheme val="minor"/>
      </rPr>
      <t xml:space="preserve"> 40</t>
    </r>
  </si>
  <si>
    <t>σ2</t>
  </si>
  <si>
    <t>ξ182</t>
  </si>
  <si>
    <t>grande</t>
  </si>
  <si>
    <r>
      <t>N(n</t>
    </r>
    <r>
      <rPr>
        <sz val="11"/>
        <color theme="1"/>
        <rFont val="Calibri"/>
        <family val="2"/>
      </rPr>
      <t>μ ; √σ2)</t>
    </r>
  </si>
  <si>
    <r>
      <t>n</t>
    </r>
    <r>
      <rPr>
        <sz val="11"/>
        <color theme="1"/>
        <rFont val="Calibri"/>
        <family val="2"/>
      </rPr>
      <t>μ</t>
    </r>
  </si>
  <si>
    <r>
      <t>n</t>
    </r>
    <r>
      <rPr>
        <sz val="11"/>
        <color theme="1"/>
        <rFont val="Calibri"/>
        <family val="2"/>
      </rPr>
      <t>σ2</t>
    </r>
  </si>
  <si>
    <t>√</t>
  </si>
  <si>
    <r>
      <t>(x-</t>
    </r>
    <r>
      <rPr>
        <sz val="11"/>
        <color theme="1"/>
        <rFont val="Calibri"/>
        <family val="2"/>
      </rPr>
      <t>μ)/σ =</t>
    </r>
  </si>
  <si>
    <t>Exercise 1</t>
  </si>
  <si>
    <t>INDEPENDENT</t>
  </si>
  <si>
    <t>nº x of employees, among n, promoting every two years</t>
  </si>
  <si>
    <r>
      <t xml:space="preserve">x </t>
    </r>
    <r>
      <rPr>
        <sz val="11"/>
        <color theme="1"/>
        <rFont val="Calibri"/>
        <family val="2"/>
      </rPr>
      <t>&gt;</t>
    </r>
  </si>
  <si>
    <r>
      <t xml:space="preserve">x </t>
    </r>
    <r>
      <rPr>
        <sz val="11"/>
        <color theme="1"/>
        <rFont val="Calibri"/>
        <family val="2"/>
      </rPr>
      <t>≤</t>
    </r>
    <r>
      <rPr>
        <sz val="16.5"/>
        <color theme="1"/>
        <rFont val="Calibri"/>
        <family val="2"/>
      </rPr>
      <t xml:space="preserve"> </t>
    </r>
  </si>
  <si>
    <t xml:space="preserve">nº of citizens </t>
  </si>
  <si>
    <r>
      <t>P(</t>
    </r>
    <r>
      <rPr>
        <sz val="11"/>
        <color theme="1"/>
        <rFont val="Calibri"/>
        <family val="2"/>
      </rPr>
      <t>ξ ≥ 2)</t>
    </r>
  </si>
  <si>
    <t>1-F(1)</t>
  </si>
  <si>
    <t>F(1)</t>
  </si>
  <si>
    <t>Exercise 2</t>
  </si>
  <si>
    <t>Exercise 3</t>
  </si>
  <si>
    <t>INDEPENDENCE</t>
  </si>
  <si>
    <r>
      <t>P(</t>
    </r>
    <r>
      <rPr>
        <sz val="11"/>
        <color theme="1"/>
        <rFont val="Calibri"/>
        <family val="2"/>
      </rPr>
      <t>ξ ≤ 600)</t>
    </r>
  </si>
  <si>
    <r>
      <t xml:space="preserve">P(300 </t>
    </r>
    <r>
      <rPr>
        <sz val="11"/>
        <color theme="1"/>
        <rFont val="Calibri"/>
        <family val="2"/>
      </rPr>
      <t>≤ ξ ≤ 700)</t>
    </r>
  </si>
  <si>
    <t>Exercise 4</t>
  </si>
  <si>
    <t>Exercise 5</t>
  </si>
  <si>
    <t>Daily revenues achieved by a shop</t>
  </si>
  <si>
    <r>
      <t>P(</t>
    </r>
    <r>
      <rPr>
        <sz val="11"/>
        <color theme="1"/>
        <rFont val="Calibri"/>
        <family val="2"/>
      </rPr>
      <t>ξ &lt; x) = 0,9</t>
    </r>
  </si>
  <si>
    <r>
      <t>P(</t>
    </r>
    <r>
      <rPr>
        <sz val="11"/>
        <color theme="1"/>
        <rFont val="Calibri"/>
        <family val="2"/>
      </rPr>
      <t>ξ* &lt;( (x-5)/1)) = 0,9</t>
    </r>
  </si>
  <si>
    <r>
      <t>P(</t>
    </r>
    <r>
      <rPr>
        <sz val="11"/>
        <color theme="1"/>
        <rFont val="Calibri"/>
        <family val="2"/>
      </rPr>
      <t>ξ*&lt; h) = 0,9</t>
    </r>
  </si>
  <si>
    <t>F(h) = 0,9</t>
  </si>
  <si>
    <t>Exercise 10</t>
  </si>
  <si>
    <t>nº x of students passing the exam out of n</t>
  </si>
  <si>
    <r>
      <t>P(</t>
    </r>
    <r>
      <rPr>
        <sz val="11"/>
        <color theme="1"/>
        <rFont val="Calibri"/>
        <family val="2"/>
      </rPr>
      <t>ξ ≥ 87)</t>
    </r>
  </si>
  <si>
    <r>
      <t>P(</t>
    </r>
    <r>
      <rPr>
        <sz val="11"/>
        <color theme="1"/>
        <rFont val="Calibri"/>
        <family val="2"/>
      </rPr>
      <t>ξ*≥ 87)</t>
    </r>
  </si>
  <si>
    <t>Price</t>
  </si>
  <si>
    <r>
      <t>P(</t>
    </r>
    <r>
      <rPr>
        <sz val="11"/>
        <color theme="1"/>
        <rFont val="Calibri"/>
        <family val="2"/>
      </rPr>
      <t>ξ &lt; x) = 0,3</t>
    </r>
  </si>
  <si>
    <r>
      <t>P(</t>
    </r>
    <r>
      <rPr>
        <sz val="11"/>
        <color theme="1"/>
        <rFont val="Calibri"/>
        <family val="2"/>
      </rPr>
      <t>ξ* &lt;( (x-10)/3)) = 0,3</t>
    </r>
  </si>
  <si>
    <r>
      <t>P(</t>
    </r>
    <r>
      <rPr>
        <sz val="11"/>
        <color theme="1"/>
        <rFont val="Calibri"/>
        <family val="2"/>
      </rPr>
      <t>ξ*&lt; h) = 0,3</t>
    </r>
  </si>
  <si>
    <r>
      <t>P(</t>
    </r>
    <r>
      <rPr>
        <sz val="11"/>
        <color theme="1"/>
        <rFont val="Calibri"/>
        <family val="2"/>
      </rPr>
      <t>ξ*&lt; -h) = 0,7</t>
    </r>
  </si>
  <si>
    <t>-h =</t>
  </si>
  <si>
    <t>(x-10)/3</t>
  </si>
  <si>
    <t>h=</t>
  </si>
  <si>
    <t>Exercise 7</t>
  </si>
  <si>
    <t>Exercise 9</t>
  </si>
  <si>
    <t>ξ1</t>
  </si>
  <si>
    <t>Sales Pretty Woman</t>
  </si>
  <si>
    <t>ξ2</t>
  </si>
  <si>
    <t>Sales Espléndida</t>
  </si>
  <si>
    <r>
      <rPr>
        <sz val="11"/>
        <color theme="1"/>
        <rFont val="Calibri"/>
        <family val="2"/>
      </rPr>
      <t>γ</t>
    </r>
    <r>
      <rPr>
        <sz val="16.5"/>
        <color theme="1"/>
        <rFont val="Calibri"/>
        <family val="2"/>
      </rPr>
      <t xml:space="preserve"> =</t>
    </r>
  </si>
  <si>
    <t>ξ1 - ξ2</t>
  </si>
  <si>
    <t>γ</t>
  </si>
  <si>
    <t>μ1-µ2</t>
  </si>
  <si>
    <r>
      <t>σ</t>
    </r>
    <r>
      <rPr>
        <vertAlign val="subscript"/>
        <sz val="11"/>
        <color theme="1"/>
        <rFont val="Calibri"/>
        <family val="2"/>
      </rPr>
      <t>1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+ σ</t>
    </r>
    <r>
      <rPr>
        <vertAlign val="subscript"/>
        <sz val="11"/>
        <color theme="1"/>
        <rFont val="Calibri"/>
        <family val="2"/>
      </rPr>
      <t>2</t>
    </r>
    <r>
      <rPr>
        <vertAlign val="superscript"/>
        <sz val="11"/>
        <color theme="1"/>
        <rFont val="Calibri"/>
        <family val="2"/>
      </rPr>
      <t>2</t>
    </r>
  </si>
  <si>
    <r>
      <t>μ</t>
    </r>
    <r>
      <rPr>
        <vertAlign val="subscript"/>
        <sz val="11"/>
        <color theme="1"/>
        <rFont val="Calibri"/>
        <family val="2"/>
      </rPr>
      <t>1</t>
    </r>
  </si>
  <si>
    <r>
      <t>σ</t>
    </r>
    <r>
      <rPr>
        <vertAlign val="subscript"/>
        <sz val="11"/>
        <color theme="1"/>
        <rFont val="Calibri"/>
        <family val="2"/>
      </rPr>
      <t>1</t>
    </r>
  </si>
  <si>
    <r>
      <t>μ</t>
    </r>
    <r>
      <rPr>
        <vertAlign val="subscript"/>
        <sz val="11"/>
        <color theme="1"/>
        <rFont val="Calibri"/>
        <family val="2"/>
      </rPr>
      <t>2</t>
    </r>
  </si>
  <si>
    <r>
      <t>σ</t>
    </r>
    <r>
      <rPr>
        <vertAlign val="subscript"/>
        <sz val="11"/>
        <color theme="1"/>
        <rFont val="Calibri"/>
        <family val="2"/>
      </rPr>
      <t>2</t>
    </r>
  </si>
  <si>
    <r>
      <t>P(</t>
    </r>
    <r>
      <rPr>
        <sz val="11"/>
        <color theme="1"/>
        <rFont val="Calibri"/>
        <family val="2"/>
      </rPr>
      <t>γ &gt; 0)</t>
    </r>
  </si>
  <si>
    <t>P(Z &gt; h)</t>
  </si>
  <si>
    <t xml:space="preserve"> 5/11,1803 =</t>
  </si>
  <si>
    <r>
      <t>P(</t>
    </r>
    <r>
      <rPr>
        <sz val="11"/>
        <color theme="1"/>
        <rFont val="Calibri"/>
        <family val="2"/>
      </rPr>
      <t>γ &lt; -3)</t>
    </r>
  </si>
  <si>
    <t>P(Z &lt; h)</t>
  </si>
  <si>
    <r>
      <t>(-3-</t>
    </r>
    <r>
      <rPr>
        <sz val="11"/>
        <color theme="1"/>
        <rFont val="Calibri"/>
        <family val="2"/>
      </rPr>
      <t>µ)/σ =</t>
    </r>
  </si>
  <si>
    <t>Demand</t>
  </si>
  <si>
    <r>
      <t>P(</t>
    </r>
    <r>
      <rPr>
        <sz val="11"/>
        <color theme="1"/>
        <rFont val="Calibri"/>
        <family val="2"/>
      </rPr>
      <t>ξ182 ≥ 6250)</t>
    </r>
  </si>
  <si>
    <r>
      <t>P(N(0;1)</t>
    </r>
    <r>
      <rPr>
        <sz val="11"/>
        <color theme="1"/>
        <rFont val="Calibri"/>
        <family val="2"/>
      </rPr>
      <t xml:space="preserve"> ≥ 3,0619)</t>
    </r>
  </si>
  <si>
    <t>Exercise 11</t>
  </si>
  <si>
    <t>Exercise 16</t>
  </si>
  <si>
    <t>nº x of people suffering the disease out of n</t>
  </si>
  <si>
    <r>
      <t>P(</t>
    </r>
    <r>
      <rPr>
        <sz val="11"/>
        <color theme="1"/>
        <rFont val="Calibri"/>
        <family val="2"/>
      </rPr>
      <t>ξ &lt; 3)</t>
    </r>
  </si>
  <si>
    <t>λ =</t>
  </si>
  <si>
    <t>number of cars arriving at the gas station per hour</t>
  </si>
  <si>
    <t>per hour</t>
  </si>
  <si>
    <t>number of cars arriving at the gas station per minute</t>
  </si>
</sst>
</file>

<file path=xl/styles.xml><?xml version="1.0" encoding="utf-8"?>
<styleSheet xmlns="http://schemas.openxmlformats.org/spreadsheetml/2006/main">
  <numFmts count="1">
    <numFmt numFmtId="164" formatCode="0.0000"/>
  </numFmts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6.5"/>
      <color theme="1"/>
      <name val="Calibri"/>
      <family val="2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0" fillId="0" borderId="0" xfId="0" applyBorder="1"/>
    <xf numFmtId="0" fontId="0" fillId="0" borderId="5" xfId="0" applyBorder="1"/>
    <xf numFmtId="0" fontId="2" fillId="0" borderId="0" xfId="0" applyFont="1" applyBorder="1"/>
    <xf numFmtId="0" fontId="0" fillId="0" borderId="0" xfId="0" quotePrefix="1" applyBorder="1"/>
    <xf numFmtId="164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7" xfId="0" applyFont="1" applyBorder="1"/>
    <xf numFmtId="0" fontId="0" fillId="0" borderId="0" xfId="0" applyFill="1" applyBorder="1"/>
    <xf numFmtId="0" fontId="2" fillId="0" borderId="0" xfId="0" applyFont="1" applyFill="1" applyBorder="1"/>
    <xf numFmtId="0" fontId="0" fillId="0" borderId="0" xfId="0" quotePrefix="1" applyFill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5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CA38"/>
  <sheetViews>
    <sheetView tabSelected="1" zoomScale="150" zoomScaleNormal="150" workbookViewId="0">
      <selection activeCell="CB9" sqref="CB9"/>
    </sheetView>
  </sheetViews>
  <sheetFormatPr baseColWidth="10" defaultRowHeight="15"/>
  <cols>
    <col min="38" max="38" width="11.85546875" bestFit="1" customWidth="1"/>
  </cols>
  <sheetData>
    <row r="3" spans="2:79">
      <c r="B3" s="1"/>
      <c r="C3" s="2"/>
      <c r="D3" s="2"/>
      <c r="E3" s="2"/>
      <c r="F3" s="2"/>
      <c r="G3" s="2"/>
      <c r="H3" s="2"/>
      <c r="I3" s="3"/>
      <c r="K3" s="1"/>
      <c r="L3" s="2"/>
      <c r="M3" s="2"/>
      <c r="N3" s="2"/>
      <c r="O3" s="2"/>
      <c r="P3" s="2"/>
      <c r="Q3" s="3"/>
      <c r="S3" s="1"/>
      <c r="T3" s="2"/>
      <c r="U3" s="2"/>
      <c r="V3" s="2"/>
      <c r="W3" s="2"/>
      <c r="X3" s="2"/>
      <c r="Y3" s="2"/>
      <c r="Z3" s="3"/>
      <c r="AB3" s="1"/>
      <c r="AC3" s="2"/>
      <c r="AD3" s="2"/>
      <c r="AE3" s="2"/>
      <c r="AF3" s="2"/>
      <c r="AG3" s="3"/>
      <c r="AI3" s="1"/>
      <c r="AJ3" s="2"/>
      <c r="AK3" s="2"/>
      <c r="AL3" s="2"/>
      <c r="AM3" s="2"/>
      <c r="AN3" s="2"/>
      <c r="AO3" s="2"/>
      <c r="AP3" s="2"/>
      <c r="AQ3" s="3"/>
      <c r="AR3" s="6"/>
      <c r="AS3" s="1"/>
      <c r="AT3" s="2"/>
      <c r="AU3" s="2"/>
      <c r="AV3" s="2"/>
      <c r="AW3" s="3"/>
      <c r="AY3" s="1"/>
      <c r="AZ3" s="2"/>
      <c r="BA3" s="2"/>
      <c r="BB3" s="2"/>
      <c r="BC3" s="2"/>
      <c r="BD3" s="3"/>
      <c r="BF3" s="1"/>
      <c r="BG3" s="2"/>
      <c r="BH3" s="2"/>
      <c r="BI3" s="2"/>
      <c r="BJ3" s="2"/>
      <c r="BK3" s="3"/>
      <c r="BN3" s="1"/>
      <c r="BO3" s="2"/>
      <c r="BP3" s="2"/>
      <c r="BQ3" s="2"/>
      <c r="BR3" s="2"/>
      <c r="BS3" s="2"/>
      <c r="BT3" s="3"/>
      <c r="BV3" s="1"/>
      <c r="BW3" s="2"/>
      <c r="BX3" s="2"/>
      <c r="BY3" s="2"/>
      <c r="BZ3" s="2"/>
      <c r="CA3" s="3"/>
    </row>
    <row r="4" spans="2:79" ht="18.75">
      <c r="B4" s="4"/>
      <c r="C4" s="5" t="s">
        <v>67</v>
      </c>
      <c r="D4" s="6"/>
      <c r="E4" s="6"/>
      <c r="F4" s="6"/>
      <c r="G4" s="6"/>
      <c r="H4" s="6"/>
      <c r="I4" s="7"/>
      <c r="K4" s="4"/>
      <c r="L4" s="5" t="s">
        <v>76</v>
      </c>
      <c r="M4" s="6"/>
      <c r="N4" s="6"/>
      <c r="O4" s="6"/>
      <c r="P4" s="6"/>
      <c r="Q4" s="7"/>
      <c r="S4" s="4"/>
      <c r="T4" s="5" t="s">
        <v>77</v>
      </c>
      <c r="U4" s="6"/>
      <c r="V4" s="6"/>
      <c r="W4" s="6"/>
      <c r="X4" s="6"/>
      <c r="Y4" s="6"/>
      <c r="Z4" s="7"/>
      <c r="AB4" s="4"/>
      <c r="AC4" s="5" t="s">
        <v>81</v>
      </c>
      <c r="AD4" s="6"/>
      <c r="AE4" s="6"/>
      <c r="AF4" s="6"/>
      <c r="AG4" s="7"/>
      <c r="AI4" s="4"/>
      <c r="AJ4" s="5" t="s">
        <v>82</v>
      </c>
      <c r="AK4" s="6"/>
      <c r="AL4" s="6"/>
      <c r="AM4" s="6"/>
      <c r="AN4" s="6"/>
      <c r="AO4" s="6"/>
      <c r="AP4" s="6"/>
      <c r="AQ4" s="7"/>
      <c r="AR4" s="6"/>
      <c r="AS4" s="4"/>
      <c r="AT4" s="5" t="s">
        <v>100</v>
      </c>
      <c r="AU4" s="6"/>
      <c r="AV4" s="6"/>
      <c r="AW4" s="7"/>
      <c r="AY4" s="4"/>
      <c r="AZ4" s="5" t="s">
        <v>101</v>
      </c>
      <c r="BA4" s="6"/>
      <c r="BB4" s="6"/>
      <c r="BC4" s="6"/>
      <c r="BD4" s="7"/>
      <c r="BF4" s="4"/>
      <c r="BG4" s="5" t="s">
        <v>88</v>
      </c>
      <c r="BH4" s="6"/>
      <c r="BI4" s="6"/>
      <c r="BJ4" s="6"/>
      <c r="BK4" s="7"/>
      <c r="BN4" s="4"/>
      <c r="BO4" s="5" t="s">
        <v>124</v>
      </c>
      <c r="BP4" s="6"/>
      <c r="BQ4" s="6"/>
      <c r="BR4" s="6"/>
      <c r="BS4" s="6"/>
      <c r="BT4" s="7"/>
      <c r="BV4" s="4"/>
      <c r="BW4" s="5" t="s">
        <v>125</v>
      </c>
      <c r="BX4" s="6"/>
      <c r="BY4" s="6"/>
      <c r="BZ4" s="6"/>
      <c r="CA4" s="7"/>
    </row>
    <row r="5" spans="2:79">
      <c r="B5" s="4"/>
      <c r="C5" s="6"/>
      <c r="D5" s="6"/>
      <c r="E5" s="6"/>
      <c r="F5" s="6"/>
      <c r="G5" s="6"/>
      <c r="H5" s="6"/>
      <c r="I5" s="7"/>
      <c r="K5" s="4"/>
      <c r="L5" s="6"/>
      <c r="M5" s="6"/>
      <c r="N5" s="6"/>
      <c r="O5" s="6"/>
      <c r="P5" s="6"/>
      <c r="Q5" s="7"/>
      <c r="S5" s="4"/>
      <c r="T5" s="6"/>
      <c r="U5" s="6"/>
      <c r="V5" s="6"/>
      <c r="W5" s="6"/>
      <c r="X5" s="6"/>
      <c r="Y5" s="6"/>
      <c r="Z5" s="7"/>
      <c r="AB5" s="4"/>
      <c r="AC5" s="6"/>
      <c r="AD5" s="6"/>
      <c r="AE5" s="6"/>
      <c r="AF5" s="6"/>
      <c r="AG5" s="7"/>
      <c r="AI5" s="4"/>
      <c r="AJ5" s="6"/>
      <c r="AK5" s="6"/>
      <c r="AL5" s="6"/>
      <c r="AM5" s="6"/>
      <c r="AN5" s="6"/>
      <c r="AO5" s="6"/>
      <c r="AP5" s="6"/>
      <c r="AQ5" s="7"/>
      <c r="AR5" s="6"/>
      <c r="AS5" s="4"/>
      <c r="AT5" s="6"/>
      <c r="AU5" s="6"/>
      <c r="AV5" s="6"/>
      <c r="AW5" s="7"/>
      <c r="AY5" s="4"/>
      <c r="AZ5" s="6"/>
      <c r="BA5" s="6"/>
      <c r="BB5" s="6"/>
      <c r="BC5" s="6"/>
      <c r="BD5" s="7"/>
      <c r="BF5" s="4"/>
      <c r="BG5" s="6"/>
      <c r="BH5" s="6"/>
      <c r="BI5" s="6"/>
      <c r="BJ5" s="6"/>
      <c r="BK5" s="7"/>
      <c r="BN5" s="4"/>
      <c r="BO5" s="6"/>
      <c r="BP5" s="6"/>
      <c r="BQ5" s="6"/>
      <c r="BR5" s="6"/>
      <c r="BS5" s="6"/>
      <c r="BT5" s="7"/>
      <c r="BV5" s="4"/>
      <c r="BW5" s="6"/>
      <c r="BX5" s="6"/>
      <c r="BY5" s="6"/>
      <c r="BZ5" s="6"/>
      <c r="CA5" s="7"/>
    </row>
    <row r="6" spans="2:79">
      <c r="B6" s="4"/>
      <c r="C6" s="6"/>
      <c r="D6" s="6"/>
      <c r="E6" s="6"/>
      <c r="F6" s="6"/>
      <c r="G6" s="6"/>
      <c r="H6" s="6"/>
      <c r="I6" s="7"/>
      <c r="K6" s="4"/>
      <c r="L6" s="8" t="s">
        <v>2</v>
      </c>
      <c r="M6" s="6" t="s">
        <v>129</v>
      </c>
      <c r="N6" s="6"/>
      <c r="O6" s="6"/>
      <c r="P6" s="6"/>
      <c r="Q6" s="7"/>
      <c r="S6" s="4"/>
      <c r="T6" s="8" t="s">
        <v>4</v>
      </c>
      <c r="U6" s="6" t="s">
        <v>0</v>
      </c>
      <c r="V6" s="6"/>
      <c r="W6" s="6"/>
      <c r="X6" s="6"/>
      <c r="Y6" s="6"/>
      <c r="Z6" s="7"/>
      <c r="AB6" s="4"/>
      <c r="AC6" s="8" t="s">
        <v>2</v>
      </c>
      <c r="AD6" s="6" t="s">
        <v>24</v>
      </c>
      <c r="AE6" s="6"/>
      <c r="AF6" s="6"/>
      <c r="AG6" s="7"/>
      <c r="AI6" s="4"/>
      <c r="AJ6" s="8" t="s">
        <v>2</v>
      </c>
      <c r="AK6" s="6" t="s">
        <v>83</v>
      </c>
      <c r="AL6" s="6"/>
      <c r="AM6" s="6"/>
      <c r="AN6" s="6"/>
      <c r="AO6" s="6"/>
      <c r="AP6" s="6"/>
      <c r="AQ6" s="7"/>
      <c r="AR6" s="6"/>
      <c r="AS6" s="4"/>
      <c r="AT6" s="8" t="s">
        <v>2</v>
      </c>
      <c r="AU6" s="6" t="s">
        <v>92</v>
      </c>
      <c r="AV6" s="6"/>
      <c r="AW6" s="7"/>
      <c r="AY6" s="4"/>
      <c r="AZ6" s="8" t="s">
        <v>102</v>
      </c>
      <c r="BA6" s="6" t="s">
        <v>103</v>
      </c>
      <c r="BB6" s="6"/>
      <c r="BC6" s="6"/>
      <c r="BD6" s="7"/>
      <c r="BF6" s="4"/>
      <c r="BG6" s="8" t="s">
        <v>4</v>
      </c>
      <c r="BH6" s="6" t="s">
        <v>0</v>
      </c>
      <c r="BI6" s="6"/>
      <c r="BJ6" s="6"/>
      <c r="BK6" s="7"/>
      <c r="BN6" s="4"/>
      <c r="BO6" s="8" t="s">
        <v>2</v>
      </c>
      <c r="BP6" s="6" t="s">
        <v>121</v>
      </c>
      <c r="BQ6" s="6"/>
      <c r="BR6" s="6"/>
      <c r="BS6" s="6"/>
      <c r="BT6" s="7"/>
      <c r="BV6" s="4"/>
      <c r="BW6" s="8" t="s">
        <v>4</v>
      </c>
      <c r="BX6" s="6" t="s">
        <v>0</v>
      </c>
      <c r="BY6" s="6"/>
      <c r="BZ6" s="6"/>
      <c r="CA6" s="7"/>
    </row>
    <row r="7" spans="2:79">
      <c r="B7" s="4"/>
      <c r="C7" s="8" t="s">
        <v>4</v>
      </c>
      <c r="D7" s="6" t="s">
        <v>0</v>
      </c>
      <c r="E7" s="6"/>
      <c r="F7" s="6"/>
      <c r="G7" s="6"/>
      <c r="H7" s="6"/>
      <c r="I7" s="7"/>
      <c r="K7" s="4"/>
      <c r="L7" s="8" t="s">
        <v>12</v>
      </c>
      <c r="M7" s="6">
        <v>180</v>
      </c>
      <c r="N7" s="6" t="s">
        <v>130</v>
      </c>
      <c r="O7" s="6"/>
      <c r="P7" s="6"/>
      <c r="Q7" s="7"/>
      <c r="S7" s="4"/>
      <c r="T7" s="6" t="s">
        <v>1</v>
      </c>
      <c r="U7" s="6">
        <v>5.0000000000000001E-4</v>
      </c>
      <c r="V7" s="6"/>
      <c r="W7" s="6"/>
      <c r="X7" s="6"/>
      <c r="Y7" s="6"/>
      <c r="Z7" s="7"/>
      <c r="AB7" s="4"/>
      <c r="AC7" s="6"/>
      <c r="AD7" s="6"/>
      <c r="AE7" s="6"/>
      <c r="AF7" s="6"/>
      <c r="AG7" s="7"/>
      <c r="AI7" s="4"/>
      <c r="AJ7" s="8" t="s">
        <v>2</v>
      </c>
      <c r="AK7" s="6" t="s">
        <v>36</v>
      </c>
      <c r="AL7" s="6"/>
      <c r="AM7" s="6"/>
      <c r="AN7" s="6"/>
      <c r="AO7" s="6"/>
      <c r="AP7" s="6"/>
      <c r="AQ7" s="7"/>
      <c r="AR7" s="6"/>
      <c r="AS7" s="4"/>
      <c r="AT7" s="8" t="s">
        <v>2</v>
      </c>
      <c r="AU7" s="6" t="s">
        <v>36</v>
      </c>
      <c r="AV7" s="6"/>
      <c r="AW7" s="7"/>
      <c r="AY7" s="4"/>
      <c r="AZ7" s="8" t="s">
        <v>102</v>
      </c>
      <c r="BA7" s="6" t="s">
        <v>36</v>
      </c>
      <c r="BB7" s="6"/>
      <c r="BC7" s="6"/>
      <c r="BD7" s="7"/>
      <c r="BF7" s="4"/>
      <c r="BG7" s="6" t="s">
        <v>1</v>
      </c>
      <c r="BH7" s="6">
        <v>0.4</v>
      </c>
      <c r="BI7" s="6"/>
      <c r="BJ7" s="6"/>
      <c r="BK7" s="7"/>
      <c r="BN7" s="4"/>
      <c r="BO7" s="6" t="s">
        <v>54</v>
      </c>
      <c r="BP7" s="6"/>
      <c r="BQ7" s="6"/>
      <c r="BR7" s="6"/>
      <c r="BS7" s="6"/>
      <c r="BT7" s="7"/>
      <c r="BV7" s="4"/>
      <c r="BW7" s="6" t="s">
        <v>1</v>
      </c>
      <c r="BX7" s="6">
        <v>1E-3</v>
      </c>
      <c r="BY7" s="6"/>
      <c r="BZ7" s="6"/>
      <c r="CA7" s="7"/>
    </row>
    <row r="8" spans="2:79" ht="18">
      <c r="B8" s="4"/>
      <c r="C8" s="6" t="s">
        <v>1</v>
      </c>
      <c r="D8" s="6">
        <v>0.1</v>
      </c>
      <c r="E8" s="6"/>
      <c r="F8" s="6"/>
      <c r="G8" s="6"/>
      <c r="H8" s="6"/>
      <c r="I8" s="7"/>
      <c r="K8" s="4"/>
      <c r="L8" s="8" t="s">
        <v>16</v>
      </c>
      <c r="M8" s="6"/>
      <c r="N8" s="6"/>
      <c r="O8" s="6"/>
      <c r="P8" s="6"/>
      <c r="Q8" s="7"/>
      <c r="S8" s="4"/>
      <c r="T8" s="6"/>
      <c r="U8" s="6"/>
      <c r="V8" s="6"/>
      <c r="W8" s="6"/>
      <c r="X8" s="6"/>
      <c r="Y8" s="6"/>
      <c r="Z8" s="7"/>
      <c r="AB8" s="4"/>
      <c r="AC8" s="6" t="s">
        <v>26</v>
      </c>
      <c r="AD8" s="6">
        <v>0</v>
      </c>
      <c r="AE8" s="6"/>
      <c r="AF8" s="6"/>
      <c r="AG8" s="7"/>
      <c r="AI8" s="4"/>
      <c r="AJ8" s="6"/>
      <c r="AK8" s="6"/>
      <c r="AL8" s="6"/>
      <c r="AM8" s="6"/>
      <c r="AN8" s="6"/>
      <c r="AO8" s="6"/>
      <c r="AP8" s="6"/>
      <c r="AQ8" s="7"/>
      <c r="AR8" s="6"/>
      <c r="AS8" s="4"/>
      <c r="AT8" s="6"/>
      <c r="AU8" s="6"/>
      <c r="AV8" s="6"/>
      <c r="AW8" s="7"/>
      <c r="AY8" s="4"/>
      <c r="AZ8" s="8" t="s">
        <v>111</v>
      </c>
      <c r="BA8" s="6">
        <v>50</v>
      </c>
      <c r="BB8" s="6"/>
      <c r="BC8" s="6"/>
      <c r="BD8" s="7"/>
      <c r="BF8" s="4"/>
      <c r="BG8" s="6"/>
      <c r="BH8" s="6"/>
      <c r="BI8" s="6"/>
      <c r="BJ8" s="6"/>
      <c r="BK8" s="7"/>
      <c r="BN8" s="4"/>
      <c r="BO8" s="6" t="s">
        <v>56</v>
      </c>
      <c r="BP8" s="6">
        <v>20</v>
      </c>
      <c r="BQ8" s="6" t="s">
        <v>57</v>
      </c>
      <c r="BR8" s="6">
        <v>40</v>
      </c>
      <c r="BS8" s="6"/>
      <c r="BT8" s="7"/>
      <c r="BV8" s="4"/>
      <c r="BW8" s="6"/>
      <c r="BX8" s="6"/>
      <c r="BY8" s="6"/>
      <c r="BZ8" s="6"/>
      <c r="CA8" s="7"/>
    </row>
    <row r="9" spans="2:79" ht="18">
      <c r="B9" s="4"/>
      <c r="C9" s="6"/>
      <c r="D9" s="6"/>
      <c r="E9" s="6"/>
      <c r="F9" s="6"/>
      <c r="G9" s="6"/>
      <c r="H9" s="6"/>
      <c r="I9" s="7"/>
      <c r="K9" s="4"/>
      <c r="L9" s="6"/>
      <c r="M9" s="6"/>
      <c r="N9" s="6"/>
      <c r="O9" s="6"/>
      <c r="P9" s="6"/>
      <c r="Q9" s="7"/>
      <c r="S9" s="4"/>
      <c r="T9" s="8" t="s">
        <v>2</v>
      </c>
      <c r="U9" s="6" t="s">
        <v>72</v>
      </c>
      <c r="V9" s="6"/>
      <c r="W9" s="6"/>
      <c r="X9" s="6"/>
      <c r="Y9" s="6"/>
      <c r="Z9" s="7"/>
      <c r="AB9" s="4"/>
      <c r="AC9" s="6" t="s">
        <v>27</v>
      </c>
      <c r="AD9" s="6">
        <v>1000</v>
      </c>
      <c r="AE9" s="6"/>
      <c r="AF9" s="6"/>
      <c r="AG9" s="7"/>
      <c r="AI9" s="4"/>
      <c r="AJ9" s="8" t="s">
        <v>37</v>
      </c>
      <c r="AK9" s="6">
        <v>5</v>
      </c>
      <c r="AL9" s="6"/>
      <c r="AM9" s="6"/>
      <c r="AN9" s="6"/>
      <c r="AO9" s="6"/>
      <c r="AP9" s="6"/>
      <c r="AQ9" s="7"/>
      <c r="AR9" s="6"/>
      <c r="AS9" s="4"/>
      <c r="AT9" s="8" t="s">
        <v>37</v>
      </c>
      <c r="AU9" s="6">
        <v>10</v>
      </c>
      <c r="AV9" s="6"/>
      <c r="AW9" s="7"/>
      <c r="AY9" s="4"/>
      <c r="AZ9" s="8" t="s">
        <v>112</v>
      </c>
      <c r="BA9" s="6">
        <v>10</v>
      </c>
      <c r="BB9" s="6"/>
      <c r="BC9" s="6"/>
      <c r="BD9" s="7"/>
      <c r="BF9" s="4"/>
      <c r="BG9" s="8" t="s">
        <v>2</v>
      </c>
      <c r="BH9" s="8" t="s">
        <v>3</v>
      </c>
      <c r="BI9" s="6"/>
      <c r="BJ9" s="6" t="s">
        <v>68</v>
      </c>
      <c r="BK9" s="7"/>
      <c r="BN9" s="4"/>
      <c r="BO9" s="6"/>
      <c r="BP9" s="6"/>
      <c r="BQ9" s="6"/>
      <c r="BR9" s="6"/>
      <c r="BS9" s="6"/>
      <c r="BT9" s="7"/>
      <c r="BV9" s="4"/>
      <c r="BW9" s="8" t="s">
        <v>2</v>
      </c>
      <c r="BX9" s="8" t="s">
        <v>3</v>
      </c>
      <c r="BY9" s="6"/>
      <c r="BZ9" s="6" t="s">
        <v>68</v>
      </c>
      <c r="CA9" s="7"/>
    </row>
    <row r="10" spans="2:79">
      <c r="B10" s="4"/>
      <c r="C10" s="8" t="s">
        <v>2</v>
      </c>
      <c r="D10" s="8" t="s">
        <v>3</v>
      </c>
      <c r="E10" s="6"/>
      <c r="F10" s="6" t="s">
        <v>68</v>
      </c>
      <c r="G10" s="6"/>
      <c r="H10" s="6"/>
      <c r="I10" s="7"/>
      <c r="K10" s="4"/>
      <c r="L10" s="8" t="s">
        <v>15</v>
      </c>
      <c r="M10" s="6" t="s">
        <v>131</v>
      </c>
      <c r="N10" s="6" t="s">
        <v>14</v>
      </c>
      <c r="O10" s="6"/>
      <c r="P10" s="6"/>
      <c r="Q10" s="7"/>
      <c r="S10" s="4"/>
      <c r="T10" s="8" t="s">
        <v>2</v>
      </c>
      <c r="U10" s="6" t="s">
        <v>5</v>
      </c>
      <c r="V10" s="6"/>
      <c r="W10" s="6" t="s">
        <v>78</v>
      </c>
      <c r="X10" s="6"/>
      <c r="Y10" s="6"/>
      <c r="Z10" s="7"/>
      <c r="AB10" s="4"/>
      <c r="AC10" s="6"/>
      <c r="AD10" s="6"/>
      <c r="AE10" s="6"/>
      <c r="AF10" s="6"/>
      <c r="AG10" s="7"/>
      <c r="AI10" s="4"/>
      <c r="AJ10" s="8" t="s">
        <v>34</v>
      </c>
      <c r="AK10" s="6">
        <v>1</v>
      </c>
      <c r="AL10" s="6"/>
      <c r="AM10" s="6"/>
      <c r="AN10" s="6"/>
      <c r="AO10" s="6"/>
      <c r="AP10" s="6"/>
      <c r="AQ10" s="7"/>
      <c r="AR10" s="6"/>
      <c r="AS10" s="4"/>
      <c r="AT10" s="8" t="s">
        <v>34</v>
      </c>
      <c r="AU10" s="6">
        <v>3</v>
      </c>
      <c r="AV10" s="6"/>
      <c r="AW10" s="7"/>
      <c r="AY10" s="4"/>
      <c r="AZ10" s="6"/>
      <c r="BA10" s="6"/>
      <c r="BB10" s="6"/>
      <c r="BC10" s="6"/>
      <c r="BD10" s="7"/>
      <c r="BF10" s="4"/>
      <c r="BG10" s="8" t="s">
        <v>2</v>
      </c>
      <c r="BH10" s="8" t="s">
        <v>89</v>
      </c>
      <c r="BI10" s="6"/>
      <c r="BJ10" s="6"/>
      <c r="BK10" s="7"/>
      <c r="BN10" s="4"/>
      <c r="BO10" s="6" t="s">
        <v>55</v>
      </c>
      <c r="BP10" s="6">
        <f>1/(BR8-BP8)</f>
        <v>0.05</v>
      </c>
      <c r="BQ10" s="9" t="s">
        <v>58</v>
      </c>
      <c r="BR10" s="6"/>
      <c r="BS10" s="6"/>
      <c r="BT10" s="7"/>
      <c r="BV10" s="4"/>
      <c r="BW10" s="8" t="s">
        <v>2</v>
      </c>
      <c r="BX10" s="8" t="s">
        <v>126</v>
      </c>
      <c r="BY10" s="6"/>
      <c r="BZ10" s="6"/>
      <c r="CA10" s="7"/>
    </row>
    <row r="11" spans="2:79">
      <c r="B11" s="4"/>
      <c r="C11" s="8" t="s">
        <v>2</v>
      </c>
      <c r="D11" s="8" t="s">
        <v>69</v>
      </c>
      <c r="E11" s="6"/>
      <c r="F11" s="6"/>
      <c r="G11" s="6"/>
      <c r="H11" s="6"/>
      <c r="I11" s="7"/>
      <c r="K11" s="4"/>
      <c r="L11" s="8" t="s">
        <v>13</v>
      </c>
      <c r="M11" s="6">
        <f>+M7/60</f>
        <v>3</v>
      </c>
      <c r="N11" s="6"/>
      <c r="O11" s="6"/>
      <c r="P11" s="6"/>
      <c r="Q11" s="7"/>
      <c r="S11" s="4"/>
      <c r="T11" s="8" t="s">
        <v>6</v>
      </c>
      <c r="U11" s="6">
        <v>5000</v>
      </c>
      <c r="V11" s="6"/>
      <c r="W11" s="6"/>
      <c r="X11" s="6"/>
      <c r="Y11" s="6"/>
      <c r="Z11" s="7"/>
      <c r="AB11" s="4"/>
      <c r="AC11" s="6" t="s">
        <v>25</v>
      </c>
      <c r="AD11" s="6">
        <f>1/(AD9-AD8)</f>
        <v>1E-3</v>
      </c>
      <c r="AE11" s="9" t="s">
        <v>28</v>
      </c>
      <c r="AF11" s="6"/>
      <c r="AG11" s="7"/>
      <c r="AI11" s="4"/>
      <c r="AJ11" s="6"/>
      <c r="AK11" s="6"/>
      <c r="AL11" s="6"/>
      <c r="AM11" s="6"/>
      <c r="AN11" s="6"/>
      <c r="AO11" s="6"/>
      <c r="AP11" s="6"/>
      <c r="AQ11" s="7"/>
      <c r="AR11" s="6"/>
      <c r="AS11" s="4"/>
      <c r="AT11" s="6"/>
      <c r="AU11" s="6"/>
      <c r="AV11" s="6"/>
      <c r="AW11" s="7"/>
      <c r="AY11" s="4"/>
      <c r="AZ11" s="8" t="s">
        <v>104</v>
      </c>
      <c r="BA11" s="6" t="s">
        <v>105</v>
      </c>
      <c r="BB11" s="6"/>
      <c r="BC11" s="6"/>
      <c r="BD11" s="7"/>
      <c r="BF11" s="4"/>
      <c r="BG11" s="8" t="s">
        <v>2</v>
      </c>
      <c r="BH11" s="6" t="s">
        <v>5</v>
      </c>
      <c r="BI11" s="6"/>
      <c r="BJ11" s="6"/>
      <c r="BK11" s="7"/>
      <c r="BN11" s="4"/>
      <c r="BO11" s="6" t="s">
        <v>55</v>
      </c>
      <c r="BP11" s="6">
        <v>0</v>
      </c>
      <c r="BQ11" s="6" t="s">
        <v>29</v>
      </c>
      <c r="BR11" s="6"/>
      <c r="BS11" s="6"/>
      <c r="BT11" s="7"/>
      <c r="BV11" s="4"/>
      <c r="BW11" s="8" t="s">
        <v>2</v>
      </c>
      <c r="BX11" s="6" t="s">
        <v>5</v>
      </c>
      <c r="BY11" s="6"/>
      <c r="BZ11" s="6"/>
      <c r="CA11" s="7"/>
    </row>
    <row r="12" spans="2:79">
      <c r="B12" s="4"/>
      <c r="C12" s="8" t="s">
        <v>2</v>
      </c>
      <c r="D12" s="6" t="s">
        <v>5</v>
      </c>
      <c r="E12" s="6"/>
      <c r="F12" s="6"/>
      <c r="G12" s="6"/>
      <c r="H12" s="6"/>
      <c r="I12" s="7"/>
      <c r="K12" s="4"/>
      <c r="L12" s="8" t="s">
        <v>17</v>
      </c>
      <c r="M12" s="6"/>
      <c r="N12" s="6"/>
      <c r="O12" s="6"/>
      <c r="P12" s="6"/>
      <c r="Q12" s="7"/>
      <c r="S12" s="4"/>
      <c r="T12" s="6"/>
      <c r="U12" s="6"/>
      <c r="V12" s="6"/>
      <c r="W12" s="6"/>
      <c r="X12" s="6"/>
      <c r="Y12" s="6"/>
      <c r="Z12" s="7"/>
      <c r="AB12" s="4"/>
      <c r="AC12" s="6" t="s">
        <v>25</v>
      </c>
      <c r="AD12" s="6">
        <v>0</v>
      </c>
      <c r="AE12" s="6" t="s">
        <v>29</v>
      </c>
      <c r="AF12" s="6"/>
      <c r="AG12" s="7"/>
      <c r="AI12" s="4"/>
      <c r="AJ12" s="6" t="s">
        <v>7</v>
      </c>
      <c r="AK12" s="6" t="s">
        <v>38</v>
      </c>
      <c r="AL12" s="6">
        <f>1-(0.1587*2)</f>
        <v>0.68259999999999998</v>
      </c>
      <c r="AM12" s="6" t="s">
        <v>39</v>
      </c>
      <c r="AN12" s="6"/>
      <c r="AO12" s="6"/>
      <c r="AP12" s="6"/>
      <c r="AQ12" s="7"/>
      <c r="AR12" s="6"/>
      <c r="AS12" s="4"/>
      <c r="AT12" s="6" t="s">
        <v>93</v>
      </c>
      <c r="AU12" s="6" t="s">
        <v>44</v>
      </c>
      <c r="AV12" s="6"/>
      <c r="AW12" s="7"/>
      <c r="AY12" s="4"/>
      <c r="AZ12" s="8" t="s">
        <v>104</v>
      </c>
      <c r="BA12" s="6" t="s">
        <v>36</v>
      </c>
      <c r="BB12" s="6"/>
      <c r="BC12" s="6"/>
      <c r="BD12" s="7"/>
      <c r="BF12" s="4"/>
      <c r="BG12" s="6" t="s">
        <v>30</v>
      </c>
      <c r="BH12" s="8" t="s">
        <v>6</v>
      </c>
      <c r="BI12" s="6">
        <v>10</v>
      </c>
      <c r="BJ12" s="6"/>
      <c r="BK12" s="7"/>
      <c r="BN12" s="4"/>
      <c r="BO12" s="6"/>
      <c r="BP12" s="6"/>
      <c r="BQ12" s="6"/>
      <c r="BR12" s="6"/>
      <c r="BS12" s="6"/>
      <c r="BT12" s="7"/>
      <c r="BV12" s="4"/>
      <c r="BW12" s="6" t="s">
        <v>30</v>
      </c>
      <c r="BX12" s="8" t="s">
        <v>6</v>
      </c>
      <c r="BY12" s="6">
        <v>10</v>
      </c>
      <c r="BZ12" s="6"/>
      <c r="CA12" s="7"/>
    </row>
    <row r="13" spans="2:79" ht="18">
      <c r="B13" s="4"/>
      <c r="C13" s="8" t="s">
        <v>6</v>
      </c>
      <c r="D13" s="6">
        <v>10</v>
      </c>
      <c r="E13" s="6"/>
      <c r="F13" s="6"/>
      <c r="G13" s="6"/>
      <c r="H13" s="6"/>
      <c r="I13" s="7"/>
      <c r="K13" s="4"/>
      <c r="L13" s="6"/>
      <c r="M13" s="6"/>
      <c r="N13" s="6"/>
      <c r="O13" s="6"/>
      <c r="P13" s="6"/>
      <c r="Q13" s="7"/>
      <c r="S13" s="4"/>
      <c r="T13" s="6" t="s">
        <v>21</v>
      </c>
      <c r="U13" s="6"/>
      <c r="V13" s="6"/>
      <c r="W13" s="6"/>
      <c r="X13" s="6"/>
      <c r="Y13" s="6"/>
      <c r="Z13" s="7"/>
      <c r="AB13" s="4"/>
      <c r="AC13" s="6"/>
      <c r="AD13" s="6"/>
      <c r="AE13" s="6"/>
      <c r="AF13" s="6"/>
      <c r="AG13" s="7"/>
      <c r="AI13" s="4"/>
      <c r="AJ13" s="6"/>
      <c r="AK13" s="6"/>
      <c r="AL13" s="6"/>
      <c r="AM13" s="6"/>
      <c r="AN13" s="6"/>
      <c r="AO13" s="6"/>
      <c r="AP13" s="6"/>
      <c r="AQ13" s="7"/>
      <c r="AR13" s="6"/>
      <c r="AS13" s="4"/>
      <c r="AT13" s="6"/>
      <c r="AU13" s="6"/>
      <c r="AV13" s="6"/>
      <c r="AW13" s="7"/>
      <c r="AY13" s="4"/>
      <c r="AZ13" s="8" t="s">
        <v>113</v>
      </c>
      <c r="BA13" s="6">
        <v>55</v>
      </c>
      <c r="BB13" s="6"/>
      <c r="BC13" s="6"/>
      <c r="BD13" s="7"/>
      <c r="BF13" s="4"/>
      <c r="BG13" s="6"/>
      <c r="BH13" s="6"/>
      <c r="BI13" s="6"/>
      <c r="BJ13" s="6"/>
      <c r="BK13" s="7"/>
      <c r="BN13" s="4"/>
      <c r="BO13" s="8" t="s">
        <v>37</v>
      </c>
      <c r="BP13" s="6">
        <f>+(BP8+BR8)/2</f>
        <v>30</v>
      </c>
      <c r="BQ13" s="6"/>
      <c r="BR13" s="6"/>
      <c r="BS13" s="6"/>
      <c r="BT13" s="7"/>
      <c r="BV13" s="4"/>
      <c r="BW13" s="6"/>
      <c r="BX13" s="6"/>
      <c r="BY13" s="6"/>
      <c r="BZ13" s="6"/>
      <c r="CA13" s="7"/>
    </row>
    <row r="14" spans="2:79" ht="18">
      <c r="B14" s="4"/>
      <c r="C14" s="6"/>
      <c r="D14" s="6"/>
      <c r="E14" s="6"/>
      <c r="F14" s="6"/>
      <c r="G14" s="6"/>
      <c r="H14" s="6"/>
      <c r="I14" s="7"/>
      <c r="K14" s="4"/>
      <c r="L14" s="6"/>
      <c r="M14" s="6"/>
      <c r="N14" s="6"/>
      <c r="O14" s="6"/>
      <c r="P14" s="6"/>
      <c r="Q14" s="7"/>
      <c r="S14" s="4"/>
      <c r="T14" s="6" t="s">
        <v>22</v>
      </c>
      <c r="U14" s="6"/>
      <c r="V14" s="6"/>
      <c r="W14" s="6"/>
      <c r="X14" s="6"/>
      <c r="Y14" s="6"/>
      <c r="Z14" s="7"/>
      <c r="AB14" s="4"/>
      <c r="AC14" s="6" t="s">
        <v>30</v>
      </c>
      <c r="AD14" s="9" t="s">
        <v>79</v>
      </c>
      <c r="AE14" s="6">
        <v>0.6</v>
      </c>
      <c r="AF14" s="6"/>
      <c r="AG14" s="7"/>
      <c r="AI14" s="4"/>
      <c r="AJ14" s="6" t="s">
        <v>23</v>
      </c>
      <c r="AK14" s="6" t="s">
        <v>40</v>
      </c>
      <c r="AL14" s="6">
        <v>0.95499999999999996</v>
      </c>
      <c r="AM14" s="6" t="s">
        <v>41</v>
      </c>
      <c r="AN14" s="6"/>
      <c r="AO14" s="6"/>
      <c r="AP14" s="6"/>
      <c r="AQ14" s="7"/>
      <c r="AR14" s="6"/>
      <c r="AS14" s="4"/>
      <c r="AT14" s="6" t="s">
        <v>94</v>
      </c>
      <c r="AU14" s="6"/>
      <c r="AV14" s="6" t="s">
        <v>95</v>
      </c>
      <c r="AW14" s="7"/>
      <c r="AY14" s="4"/>
      <c r="AZ14" s="8" t="s">
        <v>114</v>
      </c>
      <c r="BA14" s="6">
        <v>5</v>
      </c>
      <c r="BB14" s="6"/>
      <c r="BC14" s="6"/>
      <c r="BD14" s="7"/>
      <c r="BF14" s="4"/>
      <c r="BG14" s="6"/>
      <c r="BH14" s="6" t="s">
        <v>48</v>
      </c>
      <c r="BI14" s="6"/>
      <c r="BJ14" s="6" t="s">
        <v>11</v>
      </c>
      <c r="BK14" s="7"/>
      <c r="BN14" s="4"/>
      <c r="BO14" s="8" t="s">
        <v>59</v>
      </c>
      <c r="BP14" s="6">
        <f>+(BR8-BP8)^2/12</f>
        <v>33.333333333333336</v>
      </c>
      <c r="BQ14" s="6"/>
      <c r="BR14" s="6"/>
      <c r="BS14" s="6"/>
      <c r="BT14" s="7"/>
      <c r="BV14" s="4"/>
      <c r="BW14" s="6"/>
      <c r="BX14" s="6" t="s">
        <v>127</v>
      </c>
      <c r="BY14" s="6"/>
      <c r="BZ14" s="6" t="s">
        <v>11</v>
      </c>
      <c r="CA14" s="7"/>
    </row>
    <row r="15" spans="2:79">
      <c r="B15" s="4"/>
      <c r="C15" s="6"/>
      <c r="D15" s="9" t="s">
        <v>8</v>
      </c>
      <c r="E15" s="6"/>
      <c r="F15" s="6"/>
      <c r="G15" s="6" t="s">
        <v>11</v>
      </c>
      <c r="H15" s="6"/>
      <c r="I15" s="7"/>
      <c r="K15" s="4"/>
      <c r="L15" s="9" t="s">
        <v>18</v>
      </c>
      <c r="M15" s="9" t="s">
        <v>19</v>
      </c>
      <c r="N15" s="10">
        <f>1-N16</f>
        <v>2.9233695064734277E-4</v>
      </c>
      <c r="O15" s="6"/>
      <c r="P15" s="6"/>
      <c r="Q15" s="7"/>
      <c r="S15" s="4"/>
      <c r="T15" s="6"/>
      <c r="U15" s="6"/>
      <c r="V15" s="6"/>
      <c r="W15" s="6"/>
      <c r="X15" s="6"/>
      <c r="Y15" s="6"/>
      <c r="Z15" s="7"/>
      <c r="AB15" s="4"/>
      <c r="AC15" s="6"/>
      <c r="AD15" s="6"/>
      <c r="AE15" s="6"/>
      <c r="AF15" s="6"/>
      <c r="AG15" s="7"/>
      <c r="AI15" s="4"/>
      <c r="AJ15" s="6"/>
      <c r="AK15" s="6"/>
      <c r="AL15" s="6"/>
      <c r="AM15" s="6"/>
      <c r="AN15" s="6"/>
      <c r="AO15" s="6"/>
      <c r="AP15" s="6"/>
      <c r="AQ15" s="7"/>
      <c r="AR15" s="6"/>
      <c r="AS15" s="4"/>
      <c r="AT15" s="6"/>
      <c r="AU15" s="6"/>
      <c r="AV15" s="6" t="s">
        <v>96</v>
      </c>
      <c r="AW15" s="7"/>
      <c r="AY15" s="4"/>
      <c r="AZ15" s="6"/>
      <c r="BA15" s="6"/>
      <c r="BB15" s="6"/>
      <c r="BC15" s="6"/>
      <c r="BD15" s="7"/>
      <c r="BF15" s="4"/>
      <c r="BG15" s="6"/>
      <c r="BH15" s="15" t="s">
        <v>10</v>
      </c>
      <c r="BI15" s="6">
        <v>8</v>
      </c>
      <c r="BJ15" s="10">
        <f>BINOMDIST(BI15,$BI$12,$BH$7,FALSE)</f>
        <v>1.0616832000000007E-2</v>
      </c>
      <c r="BK15" s="7"/>
      <c r="BN15" s="4"/>
      <c r="BO15" s="8" t="s">
        <v>34</v>
      </c>
      <c r="BP15" s="6">
        <f>+SQRT(BP14)</f>
        <v>5.7735026918962582</v>
      </c>
      <c r="BQ15" s="6"/>
      <c r="BR15" s="6"/>
      <c r="BS15" s="6"/>
      <c r="BT15" s="7"/>
      <c r="BV15" s="4"/>
      <c r="BW15" s="6"/>
      <c r="BX15" s="15" t="s">
        <v>10</v>
      </c>
      <c r="BY15" s="6">
        <v>0</v>
      </c>
      <c r="BZ15" s="10">
        <f>BINOMDIST(BY15,$BY$12,$BX$7,FALSE)</f>
        <v>0.99004488020974823</v>
      </c>
      <c r="CA15" s="7"/>
    </row>
    <row r="16" spans="2:79" ht="15.95" customHeight="1">
      <c r="B16" s="4"/>
      <c r="C16" s="6" t="s">
        <v>9</v>
      </c>
      <c r="D16" s="6" t="s">
        <v>10</v>
      </c>
      <c r="E16" s="6">
        <v>3</v>
      </c>
      <c r="F16" s="6"/>
      <c r="G16" s="10">
        <f>BINOMDIST(E16,$D$13,$D$8,FALSE)</f>
        <v>5.739562799999999E-2</v>
      </c>
      <c r="H16" s="10"/>
      <c r="I16" s="7"/>
      <c r="K16" s="4"/>
      <c r="L16" s="6"/>
      <c r="M16" s="6" t="s">
        <v>20</v>
      </c>
      <c r="N16" s="10">
        <f>POISSON(10,M11,TRUE)</f>
        <v>0.99970766304935266</v>
      </c>
      <c r="O16" s="6"/>
      <c r="P16" s="6"/>
      <c r="Q16" s="7"/>
      <c r="S16" s="4"/>
      <c r="T16" s="8" t="s">
        <v>16</v>
      </c>
      <c r="U16" s="6"/>
      <c r="V16" s="6"/>
      <c r="W16" s="6"/>
      <c r="X16" s="6"/>
      <c r="Y16" s="6"/>
      <c r="Z16" s="7"/>
      <c r="AB16" s="4"/>
      <c r="AC16" s="6" t="s">
        <v>23</v>
      </c>
      <c r="AD16" s="9" t="s">
        <v>80</v>
      </c>
      <c r="AE16" s="6"/>
      <c r="AF16" s="6">
        <v>0.4</v>
      </c>
      <c r="AG16" s="7"/>
      <c r="AI16" s="4"/>
      <c r="AJ16" s="6" t="s">
        <v>31</v>
      </c>
      <c r="AK16" s="6" t="s">
        <v>42</v>
      </c>
      <c r="AL16" s="6">
        <v>0.997</v>
      </c>
      <c r="AM16" s="6" t="s">
        <v>43</v>
      </c>
      <c r="AN16" s="6"/>
      <c r="AO16" s="6"/>
      <c r="AP16" s="6"/>
      <c r="AQ16" s="7"/>
      <c r="AR16" s="6"/>
      <c r="AS16" s="4"/>
      <c r="AT16" s="9" t="s">
        <v>97</v>
      </c>
      <c r="AU16" s="10">
        <f>NORMSINV(0.7)</f>
        <v>0.52440051270804078</v>
      </c>
      <c r="AV16" s="6"/>
      <c r="AW16" s="7"/>
      <c r="AY16" s="4"/>
      <c r="AZ16" s="8" t="s">
        <v>106</v>
      </c>
      <c r="BA16" s="8" t="s">
        <v>107</v>
      </c>
      <c r="BB16" s="6"/>
      <c r="BC16" s="6"/>
      <c r="BD16" s="7"/>
      <c r="BF16" s="4"/>
      <c r="BG16" s="6"/>
      <c r="BH16" s="15" t="s">
        <v>10</v>
      </c>
      <c r="BI16" s="6">
        <v>9</v>
      </c>
      <c r="BJ16" s="10">
        <f>BINOMDIST(BI16,$BI$12,$BH$7,FALSE)</f>
        <v>1.5728639999999985E-3</v>
      </c>
      <c r="BK16" s="7"/>
      <c r="BN16" s="4"/>
      <c r="BO16" s="6"/>
      <c r="BP16" s="6"/>
      <c r="BQ16" s="6"/>
      <c r="BR16" s="6"/>
      <c r="BS16" s="6"/>
      <c r="BT16" s="7"/>
      <c r="BV16" s="4"/>
      <c r="BW16" s="6"/>
      <c r="BX16" s="15" t="s">
        <v>10</v>
      </c>
      <c r="BY16" s="6">
        <v>1</v>
      </c>
      <c r="BZ16" s="10">
        <f t="shared" ref="BZ16:BZ17" si="0">BINOMDIST(BY16,$BY$12,$BX$7,FALSE)</f>
        <v>9.9103591612587395E-3</v>
      </c>
      <c r="CA16" s="7"/>
    </row>
    <row r="17" spans="2:79">
      <c r="B17" s="4"/>
      <c r="C17" s="15" t="s">
        <v>23</v>
      </c>
      <c r="D17" s="6" t="s">
        <v>10</v>
      </c>
      <c r="E17" s="6">
        <v>0</v>
      </c>
      <c r="F17" s="6"/>
      <c r="G17" s="10">
        <f>BINOMDIST(E17,$D$13,$D$8,FALSE)</f>
        <v>0.34867844009999993</v>
      </c>
      <c r="H17" s="10"/>
      <c r="I17" s="7"/>
      <c r="K17" s="4"/>
      <c r="L17" s="6"/>
      <c r="M17" s="6"/>
      <c r="N17" s="10"/>
      <c r="O17" s="6"/>
      <c r="P17" s="6"/>
      <c r="Q17" s="7"/>
      <c r="S17" s="4"/>
      <c r="T17" s="8" t="s">
        <v>12</v>
      </c>
      <c r="U17" s="6">
        <f>+U11*U7</f>
        <v>2.5</v>
      </c>
      <c r="V17" s="6"/>
      <c r="W17" s="6"/>
      <c r="X17" s="6"/>
      <c r="Y17" s="6"/>
      <c r="Z17" s="7"/>
      <c r="AB17" s="4"/>
      <c r="AC17" s="6"/>
      <c r="AD17" s="6"/>
      <c r="AE17" s="6"/>
      <c r="AF17" s="6"/>
      <c r="AG17" s="7"/>
      <c r="AI17" s="4"/>
      <c r="AJ17" s="6"/>
      <c r="AK17" s="6"/>
      <c r="AL17" s="6"/>
      <c r="AM17" s="6"/>
      <c r="AN17" s="6"/>
      <c r="AO17" s="6"/>
      <c r="AP17" s="6"/>
      <c r="AQ17" s="7"/>
      <c r="AR17" s="6"/>
      <c r="AS17" s="4"/>
      <c r="AT17" s="9" t="s">
        <v>45</v>
      </c>
      <c r="AU17" s="10">
        <f>-AU16</f>
        <v>-0.52440051270804078</v>
      </c>
      <c r="AV17" s="6"/>
      <c r="AW17" s="7"/>
      <c r="AY17" s="4"/>
      <c r="AZ17" s="8" t="s">
        <v>108</v>
      </c>
      <c r="BA17" s="6" t="s">
        <v>36</v>
      </c>
      <c r="BB17" s="6"/>
      <c r="BC17" s="6"/>
      <c r="BD17" s="7"/>
      <c r="BF17" s="4"/>
      <c r="BG17" s="6"/>
      <c r="BH17" s="15" t="s">
        <v>10</v>
      </c>
      <c r="BI17" s="6">
        <v>10</v>
      </c>
      <c r="BJ17" s="10">
        <f>BINOMDIST(BI17,$BI$12,$BH$7,FALSE)</f>
        <v>1.0485760000000014E-4</v>
      </c>
      <c r="BK17" s="7"/>
      <c r="BN17" s="4"/>
      <c r="BO17" s="8" t="s">
        <v>60</v>
      </c>
      <c r="BP17" s="8" t="s">
        <v>3</v>
      </c>
      <c r="BQ17" s="6"/>
      <c r="BR17" s="6" t="s">
        <v>53</v>
      </c>
      <c r="BS17" s="6"/>
      <c r="BT17" s="7"/>
      <c r="BV17" s="4"/>
      <c r="BW17" s="6"/>
      <c r="BX17" s="15" t="s">
        <v>10</v>
      </c>
      <c r="BY17" s="6">
        <v>2</v>
      </c>
      <c r="BZ17" s="10">
        <f t="shared" si="0"/>
        <v>4.4641257483147537E-5</v>
      </c>
      <c r="CA17" s="7"/>
    </row>
    <row r="18" spans="2:79" ht="14.1" customHeight="1">
      <c r="B18" s="4"/>
      <c r="C18" s="15" t="s">
        <v>31</v>
      </c>
      <c r="D18" s="6" t="s">
        <v>70</v>
      </c>
      <c r="E18" s="6">
        <v>5</v>
      </c>
      <c r="F18" s="6"/>
      <c r="G18" s="10">
        <f>1-BINOMDIST(E18,$D$13,$D$8,TRUE)</f>
        <v>1.4690260000005395E-4</v>
      </c>
      <c r="H18" s="10"/>
      <c r="I18" s="7"/>
      <c r="K18" s="4"/>
      <c r="L18" s="6" t="s">
        <v>10</v>
      </c>
      <c r="M18" s="6">
        <v>11</v>
      </c>
      <c r="N18" s="10">
        <f>POISSON(M18,$M$11,FALSE)</f>
        <v>2.2095032167312987E-4</v>
      </c>
      <c r="O18" s="6"/>
      <c r="P18" s="6"/>
      <c r="Q18" s="7"/>
      <c r="S18" s="4"/>
      <c r="T18" s="6"/>
      <c r="U18" s="6"/>
      <c r="V18" s="6"/>
      <c r="W18" s="6"/>
      <c r="X18" s="6"/>
      <c r="Y18" s="6"/>
      <c r="Z18" s="7"/>
      <c r="AB18" s="4"/>
      <c r="AC18" s="6" t="s">
        <v>31</v>
      </c>
      <c r="AD18" s="6" t="s">
        <v>32</v>
      </c>
      <c r="AE18" s="6">
        <f>+(AD8+AD9)/2</f>
        <v>500</v>
      </c>
      <c r="AF18" s="6"/>
      <c r="AG18" s="7"/>
      <c r="AI18" s="4"/>
      <c r="AJ18" s="6" t="s">
        <v>35</v>
      </c>
      <c r="AK18" s="6" t="s">
        <v>84</v>
      </c>
      <c r="AL18" s="6" t="s">
        <v>44</v>
      </c>
      <c r="AM18" s="6"/>
      <c r="AN18" s="6"/>
      <c r="AO18" s="6"/>
      <c r="AP18" s="6"/>
      <c r="AQ18" s="7"/>
      <c r="AR18" s="6"/>
      <c r="AS18" s="4"/>
      <c r="AT18" s="17" t="s">
        <v>99</v>
      </c>
      <c r="AU18" s="9" t="s">
        <v>98</v>
      </c>
      <c r="AV18" s="6"/>
      <c r="AW18" s="7"/>
      <c r="AY18" s="4"/>
      <c r="AZ18" s="8" t="s">
        <v>37</v>
      </c>
      <c r="BA18" s="8" t="s">
        <v>109</v>
      </c>
      <c r="BB18" s="6">
        <f>+BA8-BA13</f>
        <v>-5</v>
      </c>
      <c r="BC18" s="6"/>
      <c r="BD18" s="7"/>
      <c r="BF18" s="4"/>
      <c r="BG18" s="6"/>
      <c r="BH18" s="6"/>
      <c r="BI18" s="6"/>
      <c r="BJ18" s="10">
        <f>SUM(BJ15:BJ17)</f>
        <v>1.2294553600000006E-2</v>
      </c>
      <c r="BK18" s="7"/>
      <c r="BN18" s="4"/>
      <c r="BO18" s="6"/>
      <c r="BP18" s="6"/>
      <c r="BQ18" s="6"/>
      <c r="BR18" s="6"/>
      <c r="BS18" s="6"/>
      <c r="BT18" s="7"/>
      <c r="BV18" s="4"/>
      <c r="BW18" s="6"/>
      <c r="BX18" s="6"/>
      <c r="BY18" s="6"/>
      <c r="BZ18" s="10">
        <f>SUM(BZ15:BZ17)</f>
        <v>0.9999998806284901</v>
      </c>
      <c r="CA18" s="7"/>
    </row>
    <row r="19" spans="2:79" ht="15" customHeight="1">
      <c r="B19" s="4"/>
      <c r="C19" s="15" t="s">
        <v>35</v>
      </c>
      <c r="D19" s="6" t="s">
        <v>71</v>
      </c>
      <c r="E19" s="15">
        <v>2</v>
      </c>
      <c r="F19" s="6"/>
      <c r="G19" s="10">
        <f>BINOMDIST(E19,$D$13,$D$8,TRUE)</f>
        <v>0.92980917360000004</v>
      </c>
      <c r="H19" s="6"/>
      <c r="I19" s="7"/>
      <c r="K19" s="4"/>
      <c r="L19" s="6" t="s">
        <v>10</v>
      </c>
      <c r="M19" s="6">
        <v>12</v>
      </c>
      <c r="N19" s="10">
        <f t="shared" ref="N19:N20" si="1">POISSON(M19,$M$11,FALSE)</f>
        <v>5.5237580418282596E-5</v>
      </c>
      <c r="O19" s="6"/>
      <c r="P19" s="6"/>
      <c r="Q19" s="7"/>
      <c r="S19" s="4"/>
      <c r="T19" s="15" t="s">
        <v>7</v>
      </c>
      <c r="U19" t="s">
        <v>10</v>
      </c>
      <c r="V19">
        <v>3</v>
      </c>
      <c r="W19" s="10">
        <f>POISSON(V19,U17,FALSE)</f>
        <v>0.21376301724973648</v>
      </c>
      <c r="X19" s="6"/>
      <c r="Y19" s="6"/>
      <c r="Z19" s="7"/>
      <c r="AB19" s="4"/>
      <c r="AC19" s="6"/>
      <c r="AD19" s="6" t="s">
        <v>33</v>
      </c>
      <c r="AE19" s="6">
        <f>+(AD9-AD8)^2/12</f>
        <v>83333.333333333328</v>
      </c>
      <c r="AF19" s="6"/>
      <c r="AG19" s="7"/>
      <c r="AI19" s="4"/>
      <c r="AJ19" s="6"/>
      <c r="AK19" s="6"/>
      <c r="AL19" s="6"/>
      <c r="AM19" s="6"/>
      <c r="AN19" s="6"/>
      <c r="AO19" s="6"/>
      <c r="AP19" s="6"/>
      <c r="AQ19" s="7"/>
      <c r="AR19" s="6"/>
      <c r="AS19" s="4"/>
      <c r="AT19" s="6" t="s">
        <v>10</v>
      </c>
      <c r="AU19" s="10">
        <f>+AU10*AU17+AU9</f>
        <v>8.4267984618758778</v>
      </c>
      <c r="AV19" s="6"/>
      <c r="AW19" s="7"/>
      <c r="AY19" s="4"/>
      <c r="AZ19" s="18" t="s">
        <v>51</v>
      </c>
      <c r="BA19" s="18" t="s">
        <v>110</v>
      </c>
      <c r="BB19" s="19">
        <f>+(BA9^2+BA14^2)</f>
        <v>125</v>
      </c>
      <c r="BC19" s="6"/>
      <c r="BD19" s="7"/>
      <c r="BF19" s="4"/>
      <c r="BG19" s="6"/>
      <c r="BH19" s="6"/>
      <c r="BI19" s="6"/>
      <c r="BJ19" s="6"/>
      <c r="BK19" s="7"/>
      <c r="BN19" s="4"/>
      <c r="BO19" s="6" t="s">
        <v>6</v>
      </c>
      <c r="BP19" s="6">
        <v>200</v>
      </c>
      <c r="BQ19" s="6" t="s">
        <v>61</v>
      </c>
      <c r="BR19" s="6"/>
      <c r="BS19" s="6"/>
      <c r="BT19" s="7"/>
      <c r="BV19" s="4"/>
      <c r="BW19" s="6"/>
      <c r="BX19" s="6"/>
      <c r="BY19" s="6"/>
      <c r="BZ19" s="6"/>
      <c r="CA19" s="7"/>
    </row>
    <row r="20" spans="2:79">
      <c r="B20" s="11"/>
      <c r="C20" s="12"/>
      <c r="D20" s="12"/>
      <c r="E20" s="12"/>
      <c r="F20" s="12"/>
      <c r="G20" s="12"/>
      <c r="H20" s="12"/>
      <c r="I20" s="13"/>
      <c r="K20" s="4"/>
      <c r="L20" s="6" t="s">
        <v>10</v>
      </c>
      <c r="M20" s="6">
        <v>13</v>
      </c>
      <c r="N20" s="10">
        <f t="shared" si="1"/>
        <v>1.2747133942680586E-5</v>
      </c>
      <c r="O20" s="6"/>
      <c r="P20" s="6"/>
      <c r="Q20" s="7"/>
      <c r="S20" s="4"/>
      <c r="T20" s="6" t="s">
        <v>23</v>
      </c>
      <c r="U20" s="9" t="s">
        <v>73</v>
      </c>
      <c r="V20" s="9" t="s">
        <v>74</v>
      </c>
      <c r="W20" s="10">
        <f>1-W21</f>
        <v>0.71270250481635422</v>
      </c>
      <c r="X20" s="6"/>
      <c r="Y20" s="6"/>
      <c r="Z20" s="7"/>
      <c r="AB20" s="4"/>
      <c r="AC20" s="6"/>
      <c r="AD20" s="8" t="s">
        <v>34</v>
      </c>
      <c r="AE20" s="6">
        <f>+SQRT(AE19)</f>
        <v>288.67513459481285</v>
      </c>
      <c r="AF20" s="6"/>
      <c r="AG20" s="7"/>
      <c r="AI20" s="4"/>
      <c r="AJ20" s="6"/>
      <c r="AK20" s="6" t="s">
        <v>85</v>
      </c>
      <c r="AL20" s="6"/>
      <c r="AM20" s="6" t="s">
        <v>86</v>
      </c>
      <c r="AN20" s="6"/>
      <c r="AO20" s="6"/>
      <c r="AP20" s="6"/>
      <c r="AQ20" s="7"/>
      <c r="AR20" s="6"/>
      <c r="AS20" s="11"/>
      <c r="AT20" s="12"/>
      <c r="AU20" s="12"/>
      <c r="AV20" s="12"/>
      <c r="AW20" s="13"/>
      <c r="AY20" s="4"/>
      <c r="AZ20" s="8" t="s">
        <v>34</v>
      </c>
      <c r="BA20" s="8">
        <f>+SQRT(BB19)</f>
        <v>11.180339887498949</v>
      </c>
      <c r="BB20" s="6"/>
      <c r="BC20" s="6"/>
      <c r="BD20" s="7"/>
      <c r="BF20" s="4"/>
      <c r="BG20" s="6" t="s">
        <v>23</v>
      </c>
      <c r="BH20" s="8" t="s">
        <v>6</v>
      </c>
      <c r="BI20" s="6">
        <v>300</v>
      </c>
      <c r="BJ20" s="6"/>
      <c r="BK20" s="7"/>
      <c r="BN20" s="4"/>
      <c r="BO20" s="6"/>
      <c r="BP20" s="6"/>
      <c r="BQ20" s="6"/>
      <c r="BR20" s="6"/>
      <c r="BS20" s="6"/>
      <c r="BT20" s="7"/>
      <c r="BV20" s="4"/>
      <c r="BW20" s="6" t="s">
        <v>23</v>
      </c>
      <c r="BX20" s="8" t="s">
        <v>6</v>
      </c>
      <c r="BY20" s="6">
        <v>1000</v>
      </c>
      <c r="BZ20" s="6"/>
      <c r="CA20" s="7"/>
    </row>
    <row r="21" spans="2:79">
      <c r="K21" s="4"/>
      <c r="L21" s="6"/>
      <c r="M21" s="6"/>
      <c r="N21" s="10">
        <f>SUM(N18:N20)</f>
        <v>2.8893503603409307E-4</v>
      </c>
      <c r="O21" s="6"/>
      <c r="P21" s="6"/>
      <c r="Q21" s="7"/>
      <c r="S21" s="4"/>
      <c r="T21" s="6"/>
      <c r="U21" s="6"/>
      <c r="V21" s="6" t="s">
        <v>75</v>
      </c>
      <c r="W21" s="10">
        <f>POISSON(1,U17,TRUE)</f>
        <v>0.28729749518364578</v>
      </c>
      <c r="X21" s="6"/>
      <c r="Y21" s="6"/>
      <c r="Z21" s="7"/>
      <c r="AB21" s="4"/>
      <c r="AC21" s="6"/>
      <c r="AD21" s="6"/>
      <c r="AE21" s="6"/>
      <c r="AF21" s="6"/>
      <c r="AG21" s="7"/>
      <c r="AI21" s="4"/>
      <c r="AJ21" s="6"/>
      <c r="AK21" s="6"/>
      <c r="AL21" s="6"/>
      <c r="AM21" s="6"/>
      <c r="AN21" s="6"/>
      <c r="AO21" s="6"/>
      <c r="AP21" s="6"/>
      <c r="AQ21" s="7"/>
      <c r="AR21" s="6"/>
      <c r="AY21" s="4"/>
      <c r="AZ21" s="6"/>
      <c r="BA21" s="6"/>
      <c r="BB21" s="6"/>
      <c r="BC21" s="6"/>
      <c r="BD21" s="7"/>
      <c r="BF21" s="4"/>
      <c r="BG21" s="6"/>
      <c r="BH21" s="16" t="s">
        <v>21</v>
      </c>
      <c r="BI21" s="6"/>
      <c r="BJ21" s="6"/>
      <c r="BK21" s="7"/>
      <c r="BN21" s="4"/>
      <c r="BO21" s="8" t="s">
        <v>60</v>
      </c>
      <c r="BP21" s="6" t="s">
        <v>62</v>
      </c>
      <c r="BQ21" s="6"/>
      <c r="BR21" s="6"/>
      <c r="BS21" s="6"/>
      <c r="BT21" s="7"/>
      <c r="BV21" s="4"/>
      <c r="BW21" s="6"/>
      <c r="BX21" s="16" t="s">
        <v>16</v>
      </c>
      <c r="BY21" s="16" t="s">
        <v>128</v>
      </c>
      <c r="BZ21" s="6">
        <f>+BY20*BX7</f>
        <v>1</v>
      </c>
      <c r="CA21" s="7"/>
    </row>
    <row r="22" spans="2:79">
      <c r="K22" s="11"/>
      <c r="L22" s="12"/>
      <c r="M22" s="12"/>
      <c r="N22" s="12"/>
      <c r="O22" s="12"/>
      <c r="P22" s="12"/>
      <c r="Q22" s="13"/>
      <c r="S22" s="11"/>
      <c r="T22" s="12"/>
      <c r="U22" s="14"/>
      <c r="V22" s="12"/>
      <c r="W22" s="12"/>
      <c r="X22" s="12"/>
      <c r="Y22" s="12"/>
      <c r="Z22" s="13"/>
      <c r="AB22" s="4"/>
      <c r="AC22" s="6"/>
      <c r="AD22" s="6"/>
      <c r="AE22" s="9"/>
      <c r="AF22" s="6"/>
      <c r="AG22" s="7"/>
      <c r="AI22" s="4"/>
      <c r="AJ22" s="6"/>
      <c r="AK22" s="6" t="s">
        <v>45</v>
      </c>
      <c r="AL22" s="9" t="s">
        <v>46</v>
      </c>
      <c r="AM22" s="6"/>
      <c r="AN22" s="6"/>
      <c r="AO22" s="6"/>
      <c r="AP22" s="6"/>
      <c r="AQ22" s="7"/>
      <c r="AR22" s="6"/>
      <c r="AY22" s="4"/>
      <c r="AZ22" s="6" t="s">
        <v>7</v>
      </c>
      <c r="BA22" s="9" t="s">
        <v>115</v>
      </c>
      <c r="BB22" s="6" t="s">
        <v>116</v>
      </c>
      <c r="BC22" s="10">
        <f>1-NORMSDIST(BD24)</f>
        <v>0.32736042300928858</v>
      </c>
      <c r="BD22" s="7"/>
      <c r="BF22" s="4"/>
      <c r="BG22" s="6"/>
      <c r="BH22" s="16" t="s">
        <v>49</v>
      </c>
      <c r="BI22" s="6"/>
      <c r="BJ22" s="6"/>
      <c r="BK22" s="7"/>
      <c r="BN22" s="4"/>
      <c r="BO22" s="6"/>
      <c r="BP22" s="6" t="s">
        <v>63</v>
      </c>
      <c r="BQ22" s="6">
        <f>+BP19*BP13</f>
        <v>6000</v>
      </c>
      <c r="BR22" s="6"/>
      <c r="BS22" s="6"/>
      <c r="BT22" s="7"/>
      <c r="BV22" s="4"/>
      <c r="BW22" s="6"/>
      <c r="BX22" s="6"/>
      <c r="BY22" s="6"/>
      <c r="BZ22" s="6"/>
      <c r="CA22" s="7"/>
    </row>
    <row r="23" spans="2:79">
      <c r="AB23" s="11"/>
      <c r="AC23" s="12"/>
      <c r="AD23" s="12"/>
      <c r="AE23" s="12"/>
      <c r="AF23" s="12"/>
      <c r="AG23" s="13"/>
      <c r="AI23" s="4"/>
      <c r="AJ23" s="6"/>
      <c r="AK23" s="6" t="s">
        <v>47</v>
      </c>
      <c r="AL23" s="6" t="s">
        <v>87</v>
      </c>
      <c r="AM23" s="6"/>
      <c r="AN23" s="6"/>
      <c r="AO23" s="6"/>
      <c r="AP23" s="6"/>
      <c r="AQ23" s="7"/>
      <c r="AR23" s="6"/>
      <c r="AY23" s="4"/>
      <c r="AZ23" s="6"/>
      <c r="BA23" s="6"/>
      <c r="BB23" s="6"/>
      <c r="BC23" s="6"/>
      <c r="BD23" s="7"/>
      <c r="BF23" s="4"/>
      <c r="BG23" s="6"/>
      <c r="BH23" s="6"/>
      <c r="BI23" s="6"/>
      <c r="BJ23" s="6"/>
      <c r="BK23" s="7"/>
      <c r="BN23" s="4"/>
      <c r="BO23" s="6"/>
      <c r="BP23" s="6" t="s">
        <v>64</v>
      </c>
      <c r="BQ23" s="6">
        <f>+BP19*BP14</f>
        <v>6666.666666666667</v>
      </c>
      <c r="BR23" s="6"/>
      <c r="BS23" s="6"/>
      <c r="BT23" s="7"/>
      <c r="BV23" s="4"/>
      <c r="BW23" s="6"/>
      <c r="BX23" s="6" t="s">
        <v>127</v>
      </c>
      <c r="BY23" s="6"/>
      <c r="BZ23" s="6" t="s">
        <v>11</v>
      </c>
      <c r="CA23" s="7"/>
    </row>
    <row r="24" spans="2:79">
      <c r="AI24" s="4"/>
      <c r="AJ24" s="6"/>
      <c r="AK24" s="9" t="s">
        <v>45</v>
      </c>
      <c r="AL24" s="6">
        <v>1.282</v>
      </c>
      <c r="AM24" s="6"/>
      <c r="AN24" s="6"/>
      <c r="AO24" s="6"/>
      <c r="AP24" s="6"/>
      <c r="AQ24" s="7"/>
      <c r="AR24" s="6"/>
      <c r="AY24" s="4"/>
      <c r="AZ24" s="6"/>
      <c r="BA24" s="6"/>
      <c r="BB24" s="9" t="s">
        <v>45</v>
      </c>
      <c r="BC24" s="6" t="s">
        <v>117</v>
      </c>
      <c r="BD24" s="20">
        <f>5/BA20</f>
        <v>0.44721359549995793</v>
      </c>
      <c r="BF24" s="4"/>
      <c r="BG24" s="8" t="s">
        <v>2</v>
      </c>
      <c r="BH24" s="6" t="s">
        <v>50</v>
      </c>
      <c r="BI24" s="6"/>
      <c r="BJ24" s="6"/>
      <c r="BK24" s="7"/>
      <c r="BN24" s="4"/>
      <c r="BO24" s="6"/>
      <c r="BP24" s="8" t="s">
        <v>65</v>
      </c>
      <c r="BQ24" s="10">
        <f>+SQRT(BQ23)</f>
        <v>81.649658092772611</v>
      </c>
      <c r="BR24" s="6"/>
      <c r="BS24" s="6"/>
      <c r="BT24" s="7"/>
      <c r="BV24" s="4"/>
      <c r="BW24" s="6"/>
      <c r="BX24" s="15" t="s">
        <v>10</v>
      </c>
      <c r="BY24" s="6">
        <v>0</v>
      </c>
      <c r="BZ24" s="10">
        <f>POISSON(BY24,$BZ$21,FALSE)</f>
        <v>0.36787944117144233</v>
      </c>
      <c r="CA24" s="7"/>
    </row>
    <row r="25" spans="2:79">
      <c r="AI25" s="4"/>
      <c r="AJ25" s="6"/>
      <c r="AK25" s="6" t="s">
        <v>10</v>
      </c>
      <c r="AL25" s="6">
        <f>+AL24+AK9</f>
        <v>6.282</v>
      </c>
      <c r="AM25" s="6"/>
      <c r="AN25" s="6"/>
      <c r="AO25" s="6"/>
      <c r="AP25" s="6"/>
      <c r="AQ25" s="7"/>
      <c r="AR25" s="6"/>
      <c r="AY25" s="4"/>
      <c r="AZ25" s="6"/>
      <c r="BA25" s="6"/>
      <c r="BB25" s="6"/>
      <c r="BC25" s="6"/>
      <c r="BD25" s="7"/>
      <c r="BF25" s="4"/>
      <c r="BG25" s="6"/>
      <c r="BH25" s="6"/>
      <c r="BI25" s="6"/>
      <c r="BJ25" s="6"/>
      <c r="BK25" s="7"/>
      <c r="BN25" s="4"/>
      <c r="BO25" s="6"/>
      <c r="BP25" s="6"/>
      <c r="BQ25" s="6"/>
      <c r="BR25" s="6"/>
      <c r="BS25" s="6"/>
      <c r="BT25" s="7"/>
      <c r="BV25" s="4"/>
      <c r="BW25" s="6"/>
      <c r="BX25" s="15" t="s">
        <v>10</v>
      </c>
      <c r="BY25" s="6">
        <v>1</v>
      </c>
      <c r="BZ25" s="10">
        <f t="shared" ref="BZ25:BZ26" si="2">POISSON(BY25,$BZ$21,FALSE)</f>
        <v>0.36787944117144233</v>
      </c>
      <c r="CA25" s="7"/>
    </row>
    <row r="26" spans="2:79">
      <c r="AI26" s="4"/>
      <c r="AJ26" s="6"/>
      <c r="AM26" s="6"/>
      <c r="AN26" s="6"/>
      <c r="AO26" s="6"/>
      <c r="AP26" s="6"/>
      <c r="AQ26" s="7"/>
      <c r="AR26" s="6"/>
      <c r="AY26" s="4"/>
      <c r="AZ26" s="6" t="s">
        <v>23</v>
      </c>
      <c r="BA26" s="9" t="s">
        <v>118</v>
      </c>
      <c r="BB26" s="6" t="s">
        <v>119</v>
      </c>
      <c r="BC26" s="10">
        <f>NORMSDIST(BD28)</f>
        <v>0.57098617150623943</v>
      </c>
      <c r="BD26" s="7"/>
      <c r="BF26" s="4"/>
      <c r="BG26" s="6"/>
      <c r="BH26" s="8" t="s">
        <v>37</v>
      </c>
      <c r="BI26" s="6">
        <f>+BI20*BH7</f>
        <v>120</v>
      </c>
      <c r="BJ26" s="6"/>
      <c r="BK26" s="7"/>
      <c r="BN26" s="4"/>
      <c r="BO26" s="6" t="s">
        <v>122</v>
      </c>
      <c r="BP26" s="6"/>
      <c r="BQ26" s="6" t="s">
        <v>123</v>
      </c>
      <c r="BR26" s="6"/>
      <c r="BS26" s="10">
        <f>1-NORMSDIST(BP28)</f>
        <v>1.0998235305564874E-3</v>
      </c>
      <c r="BT26" s="7"/>
      <c r="BV26" s="4"/>
      <c r="BW26" s="6"/>
      <c r="BX26" s="15" t="s">
        <v>10</v>
      </c>
      <c r="BY26" s="6">
        <v>2</v>
      </c>
      <c r="BZ26" s="10">
        <f t="shared" si="2"/>
        <v>0.18393972058572114</v>
      </c>
      <c r="CA26" s="7"/>
    </row>
    <row r="27" spans="2:79" ht="17.25">
      <c r="AI27" s="4"/>
      <c r="AJ27" s="6"/>
      <c r="AN27" s="6"/>
      <c r="AO27" s="6"/>
      <c r="AP27" s="6"/>
      <c r="AQ27" s="7"/>
      <c r="AR27" s="6"/>
      <c r="AY27" s="4"/>
      <c r="AZ27" s="6"/>
      <c r="BA27" s="6"/>
      <c r="BB27" s="6"/>
      <c r="BC27" s="6"/>
      <c r="BD27" s="7"/>
      <c r="BF27" s="4"/>
      <c r="BG27" s="6"/>
      <c r="BH27" s="8" t="s">
        <v>51</v>
      </c>
      <c r="BI27" s="6">
        <f>+BI26*(1-BH7)</f>
        <v>72</v>
      </c>
      <c r="BJ27" s="6"/>
      <c r="BK27" s="7"/>
      <c r="BN27" s="4"/>
      <c r="BO27" s="6">
        <v>6250</v>
      </c>
      <c r="BP27" s="6"/>
      <c r="BQ27" s="6"/>
      <c r="BR27" s="6"/>
      <c r="BS27" s="6"/>
      <c r="BT27" s="7"/>
      <c r="BV27" s="4"/>
      <c r="BW27" s="6"/>
      <c r="BX27" s="6"/>
      <c r="BY27" s="6"/>
      <c r="BZ27" s="10">
        <f>SUM(BZ24:BZ26)</f>
        <v>0.91969860292860584</v>
      </c>
      <c r="CA27" s="7"/>
    </row>
    <row r="28" spans="2:79">
      <c r="AI28" s="4"/>
      <c r="AJ28" s="6"/>
      <c r="AN28" s="6"/>
      <c r="AO28" s="6"/>
      <c r="AP28" s="6"/>
      <c r="AQ28" s="7"/>
      <c r="AR28" s="6"/>
      <c r="AY28" s="4"/>
      <c r="AZ28" s="6"/>
      <c r="BA28" s="6"/>
      <c r="BB28" s="9" t="s">
        <v>45</v>
      </c>
      <c r="BC28" s="6" t="s">
        <v>120</v>
      </c>
      <c r="BD28" s="20">
        <f>+(-3-BB18)/BA20</f>
        <v>0.17888543819998318</v>
      </c>
      <c r="BF28" s="4"/>
      <c r="BG28" s="6"/>
      <c r="BH28" s="8" t="s">
        <v>34</v>
      </c>
      <c r="BI28" s="10">
        <f>+SQRT(BI27)</f>
        <v>8.4852813742385695</v>
      </c>
      <c r="BJ28" s="6"/>
      <c r="BK28" s="7"/>
      <c r="BN28" s="4"/>
      <c r="BO28" s="6" t="s">
        <v>66</v>
      </c>
      <c r="BP28" s="10">
        <f>+(BO27-BQ22)/BQ24</f>
        <v>3.0618621784789721</v>
      </c>
      <c r="BQ28" s="6"/>
      <c r="BR28" s="6"/>
      <c r="BS28" s="6"/>
      <c r="BT28" s="7"/>
      <c r="BV28" s="11"/>
      <c r="BW28" s="12"/>
      <c r="BX28" s="12"/>
      <c r="BY28" s="12"/>
      <c r="BZ28" s="12"/>
      <c r="CA28" s="13"/>
    </row>
    <row r="29" spans="2:79">
      <c r="AI29" s="4"/>
      <c r="AO29" s="6"/>
      <c r="AP29" s="6"/>
      <c r="AQ29" s="7"/>
      <c r="AR29" s="6"/>
      <c r="AY29" s="11"/>
      <c r="AZ29" s="12"/>
      <c r="BA29" s="12"/>
      <c r="BB29" s="12"/>
      <c r="BC29" s="12"/>
      <c r="BD29" s="13"/>
      <c r="BF29" s="4"/>
      <c r="BG29" s="6"/>
      <c r="BH29" s="6"/>
      <c r="BI29" s="6"/>
      <c r="BJ29" s="6"/>
      <c r="BK29" s="7"/>
      <c r="BN29" s="11"/>
      <c r="BO29" s="12"/>
      <c r="BP29" s="12"/>
      <c r="BQ29" s="12"/>
      <c r="BR29" s="12"/>
      <c r="BS29" s="12"/>
      <c r="BT29" s="13"/>
    </row>
    <row r="30" spans="2:79">
      <c r="AI30" s="4"/>
      <c r="AO30" s="6"/>
      <c r="AP30" s="6"/>
      <c r="AQ30" s="7"/>
      <c r="AR30" s="6"/>
      <c r="BF30" s="4"/>
      <c r="BG30" s="6"/>
      <c r="BH30" s="6" t="s">
        <v>90</v>
      </c>
      <c r="BI30" s="6" t="s">
        <v>91</v>
      </c>
      <c r="BJ30" s="6">
        <v>1</v>
      </c>
      <c r="BK30" s="7"/>
    </row>
    <row r="31" spans="2:79">
      <c r="AI31" s="4"/>
      <c r="AO31" s="6"/>
      <c r="AP31" s="6"/>
      <c r="AQ31" s="7"/>
      <c r="AR31" s="6"/>
      <c r="BF31" s="4"/>
      <c r="BG31" s="6"/>
      <c r="BH31" s="6"/>
      <c r="BI31" s="6"/>
      <c r="BJ31" s="6"/>
      <c r="BK31" s="7"/>
    </row>
    <row r="32" spans="2:79">
      <c r="AI32" s="4"/>
      <c r="AO32" s="6"/>
      <c r="AP32" s="6"/>
      <c r="AQ32" s="7"/>
      <c r="AR32" s="6"/>
      <c r="BF32" s="4"/>
      <c r="BG32" s="6"/>
      <c r="BH32" s="6"/>
      <c r="BI32" s="6" t="s">
        <v>52</v>
      </c>
      <c r="BJ32" s="6">
        <f>+(87-BI26)/BI28</f>
        <v>-3.8890872965260117</v>
      </c>
      <c r="BK32" s="7"/>
    </row>
    <row r="33" spans="35:63">
      <c r="AI33" s="4"/>
      <c r="AO33" s="6"/>
      <c r="AP33" s="6"/>
      <c r="AQ33" s="7"/>
      <c r="AR33" s="6"/>
      <c r="BF33" s="4"/>
      <c r="BG33" s="6"/>
      <c r="BH33" s="6"/>
      <c r="BI33" s="6"/>
      <c r="BJ33" s="6"/>
      <c r="BK33" s="7"/>
    </row>
    <row r="34" spans="35:63">
      <c r="AI34" s="4"/>
      <c r="AO34" s="6"/>
      <c r="AP34" s="6"/>
      <c r="AQ34" s="7"/>
      <c r="AR34" s="6"/>
      <c r="BF34" s="11"/>
      <c r="BG34" s="12"/>
      <c r="BH34" s="12"/>
      <c r="BI34" s="12"/>
      <c r="BJ34" s="12"/>
      <c r="BK34" s="13"/>
    </row>
    <row r="35" spans="35:63">
      <c r="AI35" s="4"/>
      <c r="AO35" s="6"/>
      <c r="AP35" s="6"/>
      <c r="AQ35" s="7"/>
      <c r="AR35" s="6"/>
    </row>
    <row r="36" spans="35:63">
      <c r="AI36" s="4"/>
      <c r="AO36" s="6"/>
      <c r="AP36" s="6"/>
      <c r="AQ36" s="7"/>
      <c r="AR36" s="6"/>
    </row>
    <row r="37" spans="35:63">
      <c r="AI37" s="4"/>
      <c r="AO37" s="6"/>
      <c r="AP37" s="6"/>
      <c r="AQ37" s="7"/>
      <c r="AR37" s="6"/>
    </row>
    <row r="38" spans="35:63">
      <c r="AI38" s="11"/>
      <c r="AJ38" s="12"/>
      <c r="AK38" s="12"/>
      <c r="AL38" s="12"/>
      <c r="AM38" s="12"/>
      <c r="AN38" s="12"/>
      <c r="AO38" s="12"/>
      <c r="AP38" s="12"/>
      <c r="AQ38" s="13"/>
      <c r="AR38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Exer_1-4,6,10,11,16</vt:lpstr>
      <vt:lpstr>Hoja2</vt:lpstr>
      <vt:lpstr>Hoja3</vt:lpstr>
    </vt:vector>
  </TitlesOfParts>
  <Company>Universidad Rey Juan Carlos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julio.hernandez.marc</dc:creator>
  <cp:lastModifiedBy>julio.hernandez.marc</cp:lastModifiedBy>
  <dcterms:created xsi:type="dcterms:W3CDTF">2013-12-04T09:18:28Z</dcterms:created>
  <dcterms:modified xsi:type="dcterms:W3CDTF">2015-01-23T12:21:52Z</dcterms:modified>
</cp:coreProperties>
</file>